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313537\Desktop\"/>
    </mc:Choice>
  </mc:AlternateContent>
  <xr:revisionPtr revIDLastSave="0" documentId="13_ncr:1_{CD143C3A-7B60-406C-AE21-F03220EF7AEC}" xr6:coauthVersionLast="47" xr6:coauthVersionMax="47" xr10:uidLastSave="{00000000-0000-0000-0000-000000000000}"/>
  <workbookProtection workbookAlgorithmName="SHA-512" workbookHashValue="65wJFGZY7TKWp6hVyKrps0OY3fdj3Zz/iFU/6qv0C2TZLU1kfdtd9hg7wDKZoTFtIHJJwUyDe94DukFNeS6D1Q==" workbookSaltValue="7MvUF077VTWLF5aBb/o0Ug==" workbookSpinCount="100000" lockStructure="1"/>
  <bookViews>
    <workbookView xWindow="-110" yWindow="-110" windowWidth="19420" windowHeight="10420" xr2:uid="{28B08FAB-D8A4-43BC-9F5E-0AC95D8ABF9F}"/>
  </bookViews>
  <sheets>
    <sheet name="Answer Sheet" sheetId="1" r:id="rId1"/>
    <sheet name="Data" sheetId="2" state="hidden" r:id="rId2"/>
    <sheet name="Calculations" sheetId="3" r:id="rId3"/>
    <sheet name="Sheet1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B24" i="3" s="1"/>
  <c r="C24" i="3" s="1"/>
  <c r="A23" i="3"/>
  <c r="A28" i="3"/>
  <c r="G99" i="1"/>
  <c r="G93" i="1"/>
  <c r="G90" i="1"/>
  <c r="G40" i="1"/>
  <c r="G36" i="1"/>
  <c r="G85" i="1"/>
  <c r="B25" i="3" s="1"/>
  <c r="C25" i="3" s="1"/>
  <c r="B22" i="3"/>
  <c r="G27" i="1"/>
  <c r="G63" i="1"/>
  <c r="G59" i="1"/>
  <c r="G55" i="1"/>
  <c r="G44" i="1"/>
  <c r="G67" i="1"/>
  <c r="G7" i="1"/>
  <c r="G11" i="1"/>
  <c r="G23" i="1"/>
  <c r="B16" i="3" l="1"/>
  <c r="C16" i="3" s="1"/>
  <c r="B18" i="3"/>
  <c r="C18" i="3" s="1"/>
  <c r="B10" i="3"/>
  <c r="C10" i="3" s="1"/>
  <c r="B2" i="3"/>
  <c r="C2" i="3" s="1"/>
  <c r="A7" i="3"/>
  <c r="B6" i="3"/>
  <c r="C6" i="3" s="1"/>
  <c r="G48" i="1"/>
  <c r="B11" i="3" s="1"/>
  <c r="C11" i="3" s="1"/>
  <c r="B15" i="3"/>
  <c r="B3" i="3"/>
  <c r="C3" i="3" s="1"/>
  <c r="B29" i="3"/>
  <c r="C29" i="3" s="1"/>
  <c r="B27" i="3"/>
  <c r="C27" i="3" s="1"/>
  <c r="B26" i="3"/>
  <c r="C26" i="3" s="1"/>
  <c r="B17" i="3"/>
  <c r="C17" i="3" s="1"/>
  <c r="B9" i="3"/>
  <c r="C9" i="3" s="1"/>
  <c r="B8" i="3"/>
  <c r="C8" i="3" s="1"/>
  <c r="B5" i="3"/>
  <c r="C5" i="3" s="1"/>
  <c r="G15" i="1"/>
  <c r="B4" i="3" s="1"/>
  <c r="C4" i="3" s="1"/>
  <c r="C12" i="3" l="1"/>
  <c r="F4" i="1" s="1"/>
  <c r="C30" i="3"/>
  <c r="C15" i="3"/>
  <c r="C19" i="3" s="1"/>
  <c r="F69" i="1" l="1"/>
  <c r="F52" i="1"/>
  <c r="F102" i="1"/>
  <c r="F71" i="1"/>
  <c r="F50" i="1"/>
  <c r="C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tc={D13A5D55-A8DC-4710-B83D-102190244A63}</author>
    <author>tc={F8F0BC0F-28FA-461B-A59D-641147803D52}</author>
    <author>tc={F8F0BC0F-28FA-461C-A59D-641147803D52}</author>
  </authors>
  <commentList>
    <comment ref="I46" authorId="0" shapeId="0" xr:uid="{D13A5D55-A8DC-4710-B83D-102190244A6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structure of legend and labels. 
What is the distribution for each level? </t>
      </text>
    </comment>
    <comment ref="I65" authorId="1" shapeId="0" xr:uid="{78CAECC4-FDD0-4FBE-B561-BCCC70F039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structure of legend and labels. 
What is the distribution for each level? </t>
      </text>
    </comment>
    <comment ref="I97" authorId="2" shapeId="0" xr:uid="{19C3D635-8058-4355-8206-3F0E223F5D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structure of legend and labels. 
What is the distribution for each level?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tc={F8F0BC0F-28FA-4618-A59D-641147803D52}</author>
  </authors>
  <commentList>
    <comment ref="E12" authorId="0" shapeId="0" xr:uid="{F8F0BC0F-28FA-4618-A59D-641147803D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structure of legend and labels. 
What is the distribution for each level? </t>
      </text>
    </comment>
  </commentList>
</comments>
</file>

<file path=xl/sharedStrings.xml><?xml version="1.0" encoding="utf-8"?>
<sst xmlns="http://schemas.openxmlformats.org/spreadsheetml/2006/main" count="172" uniqueCount="136">
  <si>
    <t>New Program Development</t>
  </si>
  <si>
    <t>Viablility Pre-Assessment Rubric</t>
  </si>
  <si>
    <t xml:space="preserve"> Program Viability Factors</t>
  </si>
  <si>
    <t>Viability Legend</t>
  </si>
  <si>
    <t xml:space="preserve">Annual Domestic Enrollment </t>
  </si>
  <si>
    <t>High Viability (22-26)</t>
  </si>
  <si>
    <t>Projected best estimate for annual FTE enrollments include all intakes: Fall; Winter; Spring/Summer</t>
  </si>
  <si>
    <t>Medium Viability (16-21)</t>
  </si>
  <si>
    <t>Low Viability (10-15)</t>
  </si>
  <si>
    <t>No Viability (5-9)</t>
  </si>
  <si>
    <t xml:space="preserve">Supplemental International Enrollment </t>
  </si>
  <si>
    <t xml:space="preserve">Assuming available future seat allowances/capacity,  what would be the strength of the proposed program be in the international market? </t>
  </si>
  <si>
    <t>Growth Potential Economies of Scale</t>
  </si>
  <si>
    <t>Can this program grow enrollment year over year for 5 years? Or is enrollment fixed?</t>
  </si>
  <si>
    <t>Number of Similar Programs</t>
  </si>
  <si>
    <t>Approximately how many comparator programs are there in same area of study and credential type within the Ontario College sector and/or universities for degrees?     </t>
  </si>
  <si>
    <t>Enrollment Diversion</t>
  </si>
  <si>
    <t>If launched would the proposed program be likely to divert enrollment from another program(s) at Mohawk College?</t>
  </si>
  <si>
    <t>If yes, what program(s)?</t>
  </si>
  <si>
    <t>Alignment to Industry and/or Workforce Demand</t>
  </si>
  <si>
    <t xml:space="preserve">To the best of your knowledge, how strong is the established workforce/employer demand for graduates of the proposed program. </t>
  </si>
  <si>
    <t>Credential Leads to Professional Accreditation</t>
  </si>
  <si>
    <t xml:space="preserve">Graduate outcomes benchmarked to professional competencies and/or prepare graduates for accreditation testing/exam. </t>
  </si>
  <si>
    <t>Existing Subject Matter Expert Strength</t>
  </si>
  <si>
    <t>Applied Research Synergies</t>
  </si>
  <si>
    <t>Would developing and launching this program enable new or, support existing, applied research at Mohawk College?</t>
  </si>
  <si>
    <r>
      <t xml:space="preserve"> Program Viability Factors</t>
    </r>
    <r>
      <rPr>
        <sz val="14"/>
        <color theme="1"/>
        <rFont val="Verdana"/>
        <family val="2"/>
      </rPr>
      <t xml:space="preserve"> </t>
    </r>
    <r>
      <rPr>
        <b/>
        <sz val="14"/>
        <color theme="1"/>
        <rFont val="Verdana"/>
        <family val="2"/>
      </rPr>
      <t>Sub-Total</t>
    </r>
  </si>
  <si>
    <t xml:space="preserve"> Program Delivery Factors</t>
  </si>
  <si>
    <t>Alternate Program Delivery: Continuing Education</t>
  </si>
  <si>
    <t>Is the program adaptable to also run through Continuing Education to meet the needs of part-time learners?</t>
  </si>
  <si>
    <t>Yes</t>
  </si>
  <si>
    <t>Alternate Program Delivery: Center for Professional Advancement</t>
  </si>
  <si>
    <t xml:space="preserve">Is the program adaptable to also run through the Centre for Professional Advancement (CPA) to meet the needs of industry partners workforce development? </t>
  </si>
  <si>
    <t xml:space="preserve">Adaptability to Flexible Delivery Modality </t>
  </si>
  <si>
    <t xml:space="preserve">Would the program lend itself to a flexible delivery modality e.g. fully online (asynchronous or synchronous), hybrid, HyFlex in addition to traditional on campus F2F delivery? </t>
  </si>
  <si>
    <t>High Potential (Online asynchronous or synchronous learning, or hy-flex)</t>
  </si>
  <si>
    <t xml:space="preserve">Program Cost </t>
  </si>
  <si>
    <t>Delivery Legend</t>
  </si>
  <si>
    <t xml:space="preserve">Consider the need for specialized labs, instructional space, smaller section sizes, etc. vs. standard instructional space, how costly per full-time equivalent (FTE) would the program be to run? </t>
  </si>
  <si>
    <t>High Delivery (11-12)</t>
  </si>
  <si>
    <t>Medium Cost</t>
  </si>
  <si>
    <t>Medium Delivery (8-10)</t>
  </si>
  <si>
    <t>Low Delivery (6-7)</t>
  </si>
  <si>
    <t xml:space="preserve"> Program Delivery Factors Sub-Total</t>
  </si>
  <si>
    <t>No Delivery (4-5)</t>
  </si>
  <si>
    <t>College Strategic Plan Alignment</t>
  </si>
  <si>
    <t>If yes, please describe how the program is aligned to College’s SP?</t>
  </si>
  <si>
    <t>Mohawk College - Strategic Plan 2022-2025 | Future Ready, Learning For Life</t>
  </si>
  <si>
    <t>Strategic Mandate Agreement Alignment</t>
  </si>
  <si>
    <t>2020-2025 Strategic Mandate Agreement: Mohawk College</t>
  </si>
  <si>
    <t>SMA (i) Program of Strength</t>
  </si>
  <si>
    <t>SMA (ii) Experiential Learning Component</t>
  </si>
  <si>
    <t>If yes, what is/are the proposed EL components?</t>
  </si>
  <si>
    <t>Alignment Legend</t>
  </si>
  <si>
    <t>SMA (iii) Proposed Fall Start</t>
  </si>
  <si>
    <t>Annual Domestic Enrollment</t>
  </si>
  <si>
    <t>Supplemental International Enrollment</t>
  </si>
  <si>
    <t xml:space="preserve">Growth Potential Economies of Scale </t>
  </si>
  <si>
    <t>Number of Similar Programs  </t>
  </si>
  <si>
    <t>Alignment to Industry and/or Workforce Demand</t>
  </si>
  <si>
    <t xml:space="preserve">Credential Leads to Professional Accreditation </t>
  </si>
  <si>
    <t>Program Viability Factors Sub-total</t>
  </si>
  <si>
    <t>Total Viability Legend</t>
  </si>
  <si>
    <r>
      <t xml:space="preserve">Program Delivery Factors </t>
    </r>
    <r>
      <rPr>
        <sz val="11"/>
        <color theme="1" tint="4.9989318521683403E-2"/>
        <rFont val="Verdana"/>
        <family val="2"/>
      </rPr>
      <t>(max 12 Points)</t>
    </r>
  </si>
  <si>
    <t xml:space="preserve">Relative Program Cost </t>
  </si>
  <si>
    <t>Program Delivery Factors Sub-total</t>
  </si>
  <si>
    <t xml:space="preserve">
College Strategic Plan Alignment</t>
  </si>
  <si>
    <t>Program of Strength Alignment</t>
  </si>
  <si>
    <t>Experiential Learning Alignment</t>
  </si>
  <si>
    <t>Proposed Fall Start</t>
  </si>
  <si>
    <t>Strategic Alignment Sub-total</t>
  </si>
  <si>
    <t>Total Viability Score</t>
  </si>
  <si>
    <t>Enrollment Estimates</t>
  </si>
  <si>
    <t>&lt;25</t>
  </si>
  <si>
    <t>25-49</t>
  </si>
  <si>
    <t>50-74</t>
  </si>
  <si>
    <t>&gt;=75</t>
  </si>
  <si>
    <t>Low</t>
  </si>
  <si>
    <t>Medium</t>
  </si>
  <si>
    <t>High</t>
  </si>
  <si>
    <t>I don't know</t>
  </si>
  <si>
    <t>Growth Potential Economies of Scale: </t>
  </si>
  <si>
    <t>Fixed/No Enrollment Growth</t>
  </si>
  <si>
    <t>Limited Growth Potential</t>
  </si>
  <si>
    <t>Moderate Growth Potential</t>
  </si>
  <si>
    <t>High Growth Potential</t>
  </si>
  <si>
    <t>15+</t>
  </si>
  <si>
    <t>10-14</t>
  </si>
  <si>
    <t>5-9</t>
  </si>
  <si>
    <t>4 or less</t>
  </si>
  <si>
    <t>If Few or No Similar Program Comparators: </t>
  </si>
  <si>
    <t>No</t>
  </si>
  <si>
    <t>Alignment to Industry and/or Workforce Demand: </t>
  </si>
  <si>
    <t>Credential Leads to Professional Accreditation: </t>
  </si>
  <si>
    <t>No – would need to hire net new FTE faculty</t>
  </si>
  <si>
    <t>Some – would need to supplement FTE faculty compliment</t>
  </si>
  <si>
    <t>Yes - would not need any new FTE faculty</t>
  </si>
  <si>
    <t>Applied Research Synergies: </t>
  </si>
  <si>
    <t>Maybe</t>
  </si>
  <si>
    <t>Alternate Program Delivery: Continuing Education &amp; Center for Professional Advancement</t>
  </si>
  <si>
    <t>Low Potential (Face to Face offerings)</t>
  </si>
  <si>
    <t>Medium Potential (Blended or hybrid delivery)</t>
  </si>
  <si>
    <t>High Cost</t>
  </si>
  <si>
    <t>Low Cost</t>
  </si>
  <si>
    <t>Low Alignment</t>
  </si>
  <si>
    <t>Medium Alignment</t>
  </si>
  <si>
    <t>High Alignment</t>
  </si>
  <si>
    <t>SMA - i, ii, iii</t>
  </si>
  <si>
    <t>Link to Classification Instruction Program Code:</t>
  </si>
  <si>
    <t>CIP* Code(s)</t>
  </si>
  <si>
    <t>Proposed CIPs for New Program</t>
  </si>
  <si>
    <t>CIP allignment to PGWP</t>
  </si>
  <si>
    <t>CIPs &amp; Strategic Alignment Factors</t>
  </si>
  <si>
    <t xml:space="preserve"> CIPs &amp; Strategic Alignment Factors Sub Total</t>
  </si>
  <si>
    <t>Low Alignment (3-4)</t>
  </si>
  <si>
    <t>Medium Alignment (5-6)</t>
  </si>
  <si>
    <t>High Alignment (7-8)</t>
  </si>
  <si>
    <t>Work in Canada after you graduate: Field of study requirements - Canada.ca</t>
  </si>
  <si>
    <t>Check the Field of Study Requirements. Is the program CIP PGWP eligible? Answer: Yes if CIP included in list; No if CIP not included. Use this link:</t>
  </si>
  <si>
    <t xml:space="preserve">What CIP code aligns most closely with the proposed program?  </t>
  </si>
  <si>
    <t>To search CIP codes go to,  Classification of Instructional Programs (CIP) Canada 2021 Version 1.0 (link below) and consult with Institutional Research (institutional.research@mohawkcollege.ca) title of inquiry “New Program CIP Alignment”. **Note until the CVS confirms the appropriate CIP it is only proposed.</t>
  </si>
  <si>
    <t>Classification of Instructional Programs (CIP) Canada 2021 Version 1.0</t>
  </si>
  <si>
    <t>No Alignment (1-2)</t>
  </si>
  <si>
    <t>No Viability (9-18.25)</t>
  </si>
  <si>
    <t>Low Viability (18.25-27.50)</t>
  </si>
  <si>
    <t>Medium Viability (27.50-36.75)</t>
  </si>
  <si>
    <t>High Viability (36.75-46)</t>
  </si>
  <si>
    <r>
      <t xml:space="preserve">Program Viability Factors </t>
    </r>
    <r>
      <rPr>
        <sz val="11"/>
        <color theme="1" tint="4.9989318521683403E-2"/>
        <rFont val="Verdana"/>
        <family val="2"/>
      </rPr>
      <t>(max 26 Points)</t>
    </r>
  </si>
  <si>
    <r>
      <t>Strategic Alignment Factors</t>
    </r>
    <r>
      <rPr>
        <sz val="11"/>
        <color theme="1"/>
        <rFont val="Verdana"/>
        <family val="2"/>
      </rPr>
      <t xml:space="preserve"> (max 8 points)</t>
    </r>
  </si>
  <si>
    <t>Does Mohawk College have a sufficient full-time equivalent (FTE) faculty complement to develop curriculum and teach in the program?</t>
  </si>
  <si>
    <t>National Occupational Classification (NOC) 2021 Version 1.0</t>
  </si>
  <si>
    <t>https://www.statcan.gc.ca/en/subjects/standard/noc/2021/indexV1</t>
  </si>
  <si>
    <t>The Application Service for Ontario's Public Colleges: </t>
  </si>
  <si>
    <t>https://www.ontariocolleges.ca/en</t>
  </si>
  <si>
    <t>If a degree Ontario Universities' Application Centre:</t>
  </si>
  <si>
    <t>https://www.ouac.on.ca/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</si>
</sst>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Verdana"/>
      <family val="2"/>
    </font>
    <font>
      <b/>
      <sz val="11"/>
      <color theme="1" tint="4.9989318521683403E-2"/>
      <name val="Verdana"/>
      <family val="2"/>
    </font>
    <font>
      <sz val="11"/>
      <color theme="1" tint="4.9989318521683403E-2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8"/>
      <color theme="1"/>
      <name val="Calibri"/>
      <family val="2"/>
      <scheme val="minor"/>
    </font>
    <font>
      <u/>
      <sz val="10"/>
      <color theme="1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1" fontId="9" fillId="5" borderId="6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wrapText="1"/>
    </xf>
    <xf numFmtId="0" fontId="5" fillId="5" borderId="0" xfId="0" applyFont="1" applyFill="1" applyAlignment="1">
      <alignment horizontal="center"/>
    </xf>
    <xf numFmtId="0" fontId="5" fillId="5" borderId="9" xfId="0" applyFont="1" applyFill="1" applyBorder="1" applyAlignment="1">
      <alignment horizontal="center"/>
    </xf>
    <xf numFmtId="49" fontId="5" fillId="11" borderId="8" xfId="0" applyNumberFormat="1" applyFont="1" applyFill="1" applyBorder="1" applyAlignment="1">
      <alignment wrapText="1"/>
    </xf>
    <xf numFmtId="0" fontId="5" fillId="11" borderId="0" xfId="0" applyFont="1" applyFill="1" applyAlignment="1">
      <alignment horizontal="center"/>
    </xf>
    <xf numFmtId="0" fontId="5" fillId="11" borderId="9" xfId="0" applyFont="1" applyFill="1" applyBorder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5" fillId="11" borderId="0" xfId="0" applyNumberFormat="1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11" borderId="12" xfId="0" applyNumberFormat="1" applyFont="1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3" fillId="5" borderId="8" xfId="0" applyFont="1" applyFill="1" applyBorder="1"/>
    <xf numFmtId="0" fontId="3" fillId="11" borderId="8" xfId="0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49" fontId="3" fillId="0" borderId="0" xfId="0" quotePrefix="1" applyNumberFormat="1" applyFont="1"/>
    <xf numFmtId="49" fontId="5" fillId="5" borderId="8" xfId="0" applyNumberFormat="1" applyFont="1" applyFill="1" applyBorder="1"/>
    <xf numFmtId="49" fontId="5" fillId="11" borderId="10" xfId="0" applyNumberFormat="1" applyFont="1" applyFill="1" applyBorder="1" applyAlignment="1">
      <alignment wrapText="1"/>
    </xf>
    <xf numFmtId="0" fontId="5" fillId="11" borderId="7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1" fontId="5" fillId="11" borderId="9" xfId="0" applyNumberFormat="1" applyFont="1" applyFill="1" applyBorder="1" applyAlignment="1">
      <alignment horizontal="center"/>
    </xf>
    <xf numFmtId="1" fontId="5" fillId="11" borderId="7" xfId="0" applyNumberFormat="1" applyFont="1" applyFill="1" applyBorder="1" applyAlignment="1">
      <alignment horizontal="center"/>
    </xf>
    <xf numFmtId="0" fontId="11" fillId="5" borderId="0" xfId="0" applyFont="1" applyFill="1"/>
    <xf numFmtId="0" fontId="1" fillId="0" borderId="15" xfId="0" applyFont="1" applyBorder="1"/>
    <xf numFmtId="1" fontId="10" fillId="8" borderId="16" xfId="0" applyNumberFormat="1" applyFont="1" applyFill="1" applyBorder="1"/>
    <xf numFmtId="0" fontId="11" fillId="2" borderId="16" xfId="0" applyFont="1" applyFill="1" applyBorder="1"/>
    <xf numFmtId="0" fontId="11" fillId="7" borderId="16" xfId="0" applyFont="1" applyFill="1" applyBorder="1"/>
    <xf numFmtId="0" fontId="11" fillId="6" borderId="6" xfId="0" applyFont="1" applyFill="1" applyBorder="1"/>
    <xf numFmtId="0" fontId="3" fillId="11" borderId="10" xfId="0" applyFont="1" applyFill="1" applyBorder="1"/>
    <xf numFmtId="49" fontId="5" fillId="11" borderId="8" xfId="0" applyNumberFormat="1" applyFont="1" applyFill="1" applyBorder="1"/>
    <xf numFmtId="1" fontId="9" fillId="5" borderId="14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  <xf numFmtId="1" fontId="14" fillId="5" borderId="0" xfId="0" applyNumberFormat="1" applyFont="1" applyFill="1" applyAlignment="1">
      <alignment horizontal="center" vertical="center"/>
    </xf>
    <xf numFmtId="0" fontId="0" fillId="5" borderId="0" xfId="0" applyFill="1"/>
    <xf numFmtId="1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top"/>
    </xf>
    <xf numFmtId="0" fontId="5" fillId="5" borderId="0" xfId="0" applyFont="1" applyFill="1"/>
    <xf numFmtId="1" fontId="2" fillId="5" borderId="3" xfId="0" applyNumberFormat="1" applyFont="1" applyFill="1" applyBorder="1" applyAlignment="1">
      <alignment horizontal="center" vertical="center"/>
    </xf>
    <xf numFmtId="0" fontId="3" fillId="5" borderId="0" xfId="0" applyFont="1" applyFill="1"/>
    <xf numFmtId="1" fontId="7" fillId="5" borderId="3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left" vertical="top"/>
    </xf>
    <xf numFmtId="0" fontId="6" fillId="5" borderId="0" xfId="0" applyFont="1" applyFill="1"/>
    <xf numFmtId="0" fontId="17" fillId="5" borderId="0" xfId="0" applyFont="1" applyFill="1"/>
    <xf numFmtId="0" fontId="8" fillId="5" borderId="0" xfId="0" applyFont="1" applyFill="1"/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" fillId="0" borderId="0" xfId="0" applyFont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1" fontId="9" fillId="5" borderId="3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5" fillId="5" borderId="8" xfId="0" applyFont="1" applyFill="1" applyBorder="1" applyAlignment="1">
      <alignment horizontal="left"/>
    </xf>
    <xf numFmtId="49" fontId="5" fillId="5" borderId="0" xfId="0" applyNumberFormat="1" applyFont="1" applyFill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0" fillId="5" borderId="14" xfId="0" applyFill="1" applyBorder="1" applyAlignment="1" applyProtection="1">
      <alignment horizontal="left" vertical="top"/>
      <protection locked="0"/>
    </xf>
    <xf numFmtId="0" fontId="15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49" fontId="3" fillId="5" borderId="0" xfId="0" applyNumberFormat="1" applyFont="1" applyFill="1" applyAlignment="1">
      <alignment horizontal="left" vertical="center" wrapText="1"/>
    </xf>
    <xf numFmtId="0" fontId="3" fillId="3" borderId="0" xfId="0" applyFont="1" applyFill="1" applyAlignment="1" applyProtection="1">
      <alignment horizontal="left"/>
      <protection locked="0"/>
    </xf>
    <xf numFmtId="0" fontId="5" fillId="5" borderId="0" xfId="0" applyFont="1" applyFill="1" applyAlignment="1">
      <alignment horizontal="left" vertical="center" wrapText="1"/>
    </xf>
    <xf numFmtId="0" fontId="3" fillId="10" borderId="0" xfId="0" applyFont="1" applyFill="1" applyAlignment="1" applyProtection="1">
      <alignment horizontal="left"/>
      <protection locked="0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wrapText="1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3" xfId="0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horizontal="left" wrapText="1"/>
    </xf>
    <xf numFmtId="0" fontId="5" fillId="5" borderId="0" xfId="0" applyFont="1" applyFill="1" applyAlignment="1">
      <alignment horizontal="left" vertical="top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11" borderId="8" xfId="0" applyFont="1" applyFill="1" applyBorder="1" applyAlignment="1">
      <alignment horizontal="left" vertical="top"/>
    </xf>
    <xf numFmtId="0" fontId="5" fillId="11" borderId="0" xfId="0" applyFont="1" applyFill="1" applyAlignment="1">
      <alignment horizontal="left" vertical="top"/>
    </xf>
    <xf numFmtId="0" fontId="5" fillId="11" borderId="9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5" fillId="5" borderId="0" xfId="0" applyFont="1" applyFill="1" applyAlignment="1">
      <alignment horizontal="left" vertical="top"/>
    </xf>
    <xf numFmtId="0" fontId="5" fillId="5" borderId="9" xfId="0" applyFont="1" applyFill="1" applyBorder="1" applyAlignment="1">
      <alignment horizontal="left" vertical="top"/>
    </xf>
    <xf numFmtId="49" fontId="18" fillId="5" borderId="0" xfId="1" applyNumberFormat="1" applyFont="1" applyFill="1" applyAlignment="1">
      <alignment horizontal="left" vertical="center" wrapText="1"/>
    </xf>
    <xf numFmtId="49" fontId="18" fillId="5" borderId="0" xfId="1" applyNumberFormat="1" applyFont="1" applyFill="1" applyAlignment="1">
      <alignment horizontal="left" vertical="center" wrapText="1"/>
    </xf>
    <xf numFmtId="0" fontId="18" fillId="0" borderId="5" xfId="1" applyFont="1" applyBorder="1" applyAlignment="1">
      <alignment horizontal="left"/>
    </xf>
    <xf numFmtId="0" fontId="18" fillId="0" borderId="0" xfId="1" applyFont="1"/>
    <xf numFmtId="0" fontId="18" fillId="0" borderId="0" xfId="1" applyFont="1" applyAlignment="1" applyProtection="1">
      <alignment horizontal="left" vertical="center"/>
    </xf>
    <xf numFmtId="0" fontId="5" fillId="0" borderId="0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0">
    <dxf>
      <font>
        <color theme="0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mmers, Bernadette" id="{60F6F769-8529-4C00-AAB8-B6901FEA1175}" userId="S::000313537@mohawkcollege.ca::de15d0ff-ca8d-413b-8f71-d2e83f1c8b8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6" dT="2024-05-31T18:06:58.26" personId="{60F6F769-8529-4C00-AAB8-B6901FEA1175}" id="{D13A5D55-A8DC-4710-B83D-102190244A63}" done="1">
    <text xml:space="preserve">Confirm structure of legend and labels. 
What is the distribution for each level? </text>
  </threadedComment>
  <threadedComment ref="I65" dT="2024-05-31T18:06:58.26" personId="{60F6F769-8529-4C00-AAB8-B6901FEA1175}" id="{F8F0BC0F-28FA-461B-A59D-641147803D52}" done="1">
    <text xml:space="preserve">Confirm structure of legend and labels. 
What is the distribution for each level? </text>
  </threadedComment>
  <threadedComment ref="I97" dT="2024-05-31T18:06:58.26" personId="{60F6F769-8529-4C00-AAB8-B6901FEA1175}" id="{F8F0BC0F-28FA-461C-A59D-641147803D52}" done="1">
    <text xml:space="preserve">Confirm structure of legend and labels. 
What is the distribution for each level?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2" dT="2024-05-31T18:06:58.26" personId="{60F6F769-8529-4C00-AAB8-B6901FEA1175}" id="{F8F0BC0F-28FA-4618-A59D-641147803D52}" done="1">
    <text xml:space="preserve">Confirm structure of legend and labels. 
What is the distribution for each level?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ntariocolleges.ca/en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www.ontario.ca/page/2020-2025-strategic-mandate-agreement-mohawk-college-applied-arts-and-technology" TargetMode="External"/><Relationship Id="rId7" Type="http://schemas.openxmlformats.org/officeDocument/2006/relationships/hyperlink" Target="https://www.statcan.gc.ca/en/subjects/standard/noc/2021/indexV1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ontario.ca/page/2020-2025-strategic-mandate-agreement-mohawk-college-applied-arts-and-technology" TargetMode="External"/><Relationship Id="rId1" Type="http://schemas.openxmlformats.org/officeDocument/2006/relationships/hyperlink" Target="https://www.ontario.ca/page/2020-2025-strategic-mandate-agreement-mohawk-college-applied-arts-and-technology" TargetMode="External"/><Relationship Id="rId6" Type="http://schemas.openxmlformats.org/officeDocument/2006/relationships/hyperlink" Target="https://can01.safelinks.protection.outlook.com/?url=https%3A%2F%2Fwww23.statcan.gc.ca%2Fimdb%2Fp3VD.pl%3FFunction%3DgetVD%26TVD%3D1420413&amp;data=05%7C02%7Cbernadette.summers%40mohawkcollege.ca%7C9d6d6ffced59482fc0fa08dd658d6971%7Caf982b9c6746431b81bec3ade22d56f0%7C0%7C0%7C638778380480867933%7CUnknown%7CTWFpbGZsb3d8eyJFbXB0eU1hcGkiOnRydWUsIlYiOiIwLjAuMDAwMCIsIlAiOiJXaW4zMiIsIkFOIjoiTWFpbCIsIldUIjoyfQ%3D%3D%7C0%7C%7C%7C&amp;sdata=E01xIP0G794svR3I2iRtcLd3IrWJk%2BVuj%2B3KKt35SVA%3D&amp;reserved=0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can01.safelinks.protection.outlook.com/?url=https%3A%2F%2Fwww.canada.ca%2Fen%2Fimmigration-refugees-citizenship%2Fservices%2Fstudy-canada%2Fwork%2Fafter-graduation%2Feligibility%2Ffield-of-study.html&amp;data=05%7C02%7Cbernadette.summers%40mohawkcollege.ca%7C9d6d6ffced59482fc0fa08dd658d6971%7Caf982b9c6746431b81bec3ade22d56f0%7C0%7C0%7C638778380480887702%7CUnknown%7CTWFpbGZsb3d8eyJFbXB0eU1hcGkiOnRydWUsIlYiOiIwLjAuMDAwMCIsIlAiOiJXaW4zMiIsIkFOIjoiTWFpbCIsIldUIjoyfQ%3D%3D%7C0%7C%7C%7C&amp;sdata=qHOnsxbshVWNIhfilcG0JxoV%2Ba7tBiuLifWYQPpJv%2FY%3D&amp;reserved=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strategicplan.mohawkcollege.ca/" TargetMode="External"/><Relationship Id="rId9" Type="http://schemas.openxmlformats.org/officeDocument/2006/relationships/hyperlink" Target="https://www.ouac.on.c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9476-DC1F-4DF1-8135-FC166BCC34E8}">
  <dimension ref="A1:I102"/>
  <sheetViews>
    <sheetView tabSelected="1" topLeftCell="A74" zoomScale="115" zoomScaleNormal="115" workbookViewId="0">
      <selection activeCell="A80" sqref="A80"/>
    </sheetView>
  </sheetViews>
  <sheetFormatPr defaultColWidth="9.1796875" defaultRowHeight="14.5" x14ac:dyDescent="0.35"/>
  <cols>
    <col min="1" max="1" width="36.54296875" style="40" customWidth="1"/>
    <col min="2" max="5" width="9.1796875" style="40"/>
    <col min="6" max="6" width="11.453125" style="40" customWidth="1"/>
    <col min="7" max="7" width="6.54296875" style="39" hidden="1" customWidth="1"/>
    <col min="8" max="8" width="9.1796875" style="40"/>
    <col min="9" max="9" width="30.26953125" style="40" bestFit="1" customWidth="1"/>
    <col min="10" max="16384" width="9.1796875" style="40"/>
  </cols>
  <sheetData>
    <row r="1" spans="1:9" ht="24" x14ac:dyDescent="0.55000000000000004">
      <c r="A1" s="49" t="s">
        <v>0</v>
      </c>
      <c r="B1" s="50"/>
      <c r="C1" s="50"/>
      <c r="D1" s="50"/>
      <c r="E1" s="50"/>
    </row>
    <row r="2" spans="1:9" ht="24" x14ac:dyDescent="0.55000000000000004">
      <c r="A2" s="49" t="s">
        <v>1</v>
      </c>
      <c r="B2" s="50"/>
      <c r="C2" s="50"/>
      <c r="D2" s="50"/>
      <c r="E2" s="50"/>
    </row>
    <row r="3" spans="1:9" ht="15" customHeight="1" x14ac:dyDescent="0.45">
      <c r="A3" s="51"/>
    </row>
    <row r="4" spans="1:9" ht="33.75" customHeight="1" x14ac:dyDescent="0.35">
      <c r="A4" s="89" t="s">
        <v>2</v>
      </c>
      <c r="B4" s="90"/>
      <c r="C4" s="90"/>
      <c r="D4" s="90"/>
      <c r="E4" s="90"/>
      <c r="F4" s="46">
        <f>Calculations!C12</f>
        <v>0</v>
      </c>
      <c r="I4" s="30" t="s">
        <v>3</v>
      </c>
    </row>
    <row r="5" spans="1:9" x14ac:dyDescent="0.35">
      <c r="A5" s="83" t="s">
        <v>4</v>
      </c>
      <c r="B5" s="83"/>
      <c r="C5" s="83"/>
      <c r="D5" s="83"/>
      <c r="E5" s="83"/>
      <c r="F5" s="83"/>
      <c r="G5" s="41"/>
      <c r="I5" s="31" t="s">
        <v>5</v>
      </c>
    </row>
    <row r="6" spans="1:9" ht="28" customHeight="1" x14ac:dyDescent="0.35">
      <c r="A6" s="92" t="s">
        <v>6</v>
      </c>
      <c r="B6" s="92"/>
      <c r="C6" s="92"/>
      <c r="D6" s="92"/>
      <c r="E6" s="92"/>
      <c r="F6" s="92"/>
      <c r="G6" s="41"/>
      <c r="I6" s="32" t="s">
        <v>7</v>
      </c>
    </row>
    <row r="7" spans="1:9" x14ac:dyDescent="0.35">
      <c r="A7" s="52"/>
      <c r="B7" s="45"/>
      <c r="C7" s="45"/>
      <c r="D7" s="45"/>
      <c r="E7" s="45"/>
      <c r="F7" s="45"/>
      <c r="G7" s="41" t="str">
        <f>IF(A7="&lt;25","1",IF(A7="25-49","2",IF(A7="50-74","3",IF(A7="&gt;=75","4","0"))))</f>
        <v>0</v>
      </c>
      <c r="I7" s="33" t="s">
        <v>8</v>
      </c>
    </row>
    <row r="8" spans="1:9" x14ac:dyDescent="0.35">
      <c r="A8" s="45"/>
      <c r="B8" s="45"/>
      <c r="C8" s="45"/>
      <c r="D8" s="45"/>
      <c r="E8" s="45"/>
      <c r="F8" s="45"/>
      <c r="G8" s="41"/>
      <c r="I8" s="34" t="s">
        <v>9</v>
      </c>
    </row>
    <row r="9" spans="1:9" x14ac:dyDescent="0.35">
      <c r="A9" s="47" t="s">
        <v>10</v>
      </c>
      <c r="B9" s="45"/>
      <c r="C9" s="45"/>
      <c r="D9" s="45"/>
      <c r="E9" s="45"/>
      <c r="F9" s="45"/>
      <c r="G9" s="41"/>
    </row>
    <row r="10" spans="1:9" ht="30" customHeight="1" x14ac:dyDescent="0.35">
      <c r="A10" s="91" t="s">
        <v>11</v>
      </c>
      <c r="B10" s="91"/>
      <c r="C10" s="91"/>
      <c r="D10" s="91"/>
      <c r="E10" s="91"/>
      <c r="F10" s="91"/>
      <c r="G10" s="41"/>
    </row>
    <row r="11" spans="1:9" x14ac:dyDescent="0.35">
      <c r="A11" s="53"/>
      <c r="B11" s="45"/>
      <c r="C11" s="45"/>
      <c r="D11" s="45"/>
      <c r="E11" s="45"/>
      <c r="F11" s="45"/>
      <c r="G11" s="41" t="str">
        <f>IF(A11="Low","2",IF(A11="Medium","3",IF(A11="High","4",IF(A11="I don't know","1","0"))))</f>
        <v>0</v>
      </c>
    </row>
    <row r="12" spans="1:9" x14ac:dyDescent="0.35">
      <c r="A12" s="45"/>
      <c r="B12" s="45"/>
      <c r="C12" s="45"/>
      <c r="D12" s="45"/>
      <c r="E12" s="45"/>
      <c r="F12" s="45"/>
      <c r="G12" s="41"/>
    </row>
    <row r="13" spans="1:9" x14ac:dyDescent="0.35">
      <c r="A13" s="47" t="s">
        <v>12</v>
      </c>
      <c r="B13" s="45"/>
      <c r="C13" s="45"/>
      <c r="D13" s="45"/>
      <c r="E13" s="45"/>
      <c r="F13" s="45"/>
      <c r="G13" s="41"/>
    </row>
    <row r="14" spans="1:9" x14ac:dyDescent="0.35">
      <c r="A14" s="91" t="s">
        <v>13</v>
      </c>
      <c r="B14" s="91"/>
      <c r="C14" s="91"/>
      <c r="D14" s="91"/>
      <c r="E14" s="91"/>
      <c r="F14" s="91"/>
      <c r="G14" s="41"/>
    </row>
    <row r="15" spans="1:9" x14ac:dyDescent="0.35">
      <c r="A15" s="53"/>
      <c r="B15" s="45"/>
      <c r="C15" s="45"/>
      <c r="D15" s="45"/>
      <c r="E15" s="45"/>
      <c r="F15" s="45"/>
      <c r="G15" s="41" t="str">
        <f>IF(A15="Limited Growth Potential","1",IF(A15="Moderate Growth Potential","2",IF(A15="High Growth Potential","3","0")))</f>
        <v>0</v>
      </c>
    </row>
    <row r="16" spans="1:9" x14ac:dyDescent="0.35">
      <c r="A16" s="45"/>
      <c r="B16" s="45"/>
      <c r="C16" s="45"/>
      <c r="D16" s="45"/>
      <c r="E16" s="45"/>
      <c r="F16" s="45"/>
      <c r="G16" s="41"/>
    </row>
    <row r="17" spans="1:7" x14ac:dyDescent="0.35">
      <c r="A17" s="47" t="s">
        <v>14</v>
      </c>
      <c r="B17" s="45"/>
      <c r="C17" s="45"/>
      <c r="D17" s="45"/>
      <c r="E17" s="45"/>
      <c r="F17" s="45"/>
      <c r="G17" s="41"/>
    </row>
    <row r="18" spans="1:7" ht="29.25" customHeight="1" x14ac:dyDescent="0.35">
      <c r="A18" s="91" t="s">
        <v>15</v>
      </c>
      <c r="B18" s="91"/>
      <c r="C18" s="91"/>
      <c r="D18" s="91"/>
      <c r="E18" s="91"/>
      <c r="F18" s="91"/>
      <c r="G18" s="41"/>
    </row>
    <row r="19" spans="1:7" x14ac:dyDescent="0.35">
      <c r="A19" s="68" t="s">
        <v>132</v>
      </c>
      <c r="B19" s="68"/>
      <c r="C19" s="68"/>
      <c r="D19" s="68"/>
      <c r="E19" s="68"/>
      <c r="F19" s="68"/>
      <c r="G19" s="41"/>
    </row>
    <row r="20" spans="1:7" x14ac:dyDescent="0.35">
      <c r="A20" s="111" t="s">
        <v>133</v>
      </c>
      <c r="B20" s="61"/>
      <c r="C20" s="61"/>
      <c r="D20" s="61"/>
      <c r="E20" s="61"/>
      <c r="F20" s="61"/>
      <c r="G20" s="41"/>
    </row>
    <row r="21" spans="1:7" x14ac:dyDescent="0.35">
      <c r="A21" s="68" t="s">
        <v>134</v>
      </c>
      <c r="B21" s="68"/>
      <c r="C21" s="68"/>
      <c r="D21" s="68"/>
      <c r="E21" s="68"/>
      <c r="F21" s="68"/>
      <c r="G21" s="41"/>
    </row>
    <row r="22" spans="1:7" x14ac:dyDescent="0.35">
      <c r="A22" s="112" t="s">
        <v>135</v>
      </c>
      <c r="B22" s="68"/>
      <c r="C22" s="68"/>
      <c r="D22" s="68"/>
      <c r="E22" s="68"/>
      <c r="F22" s="68"/>
      <c r="G22" s="41"/>
    </row>
    <row r="23" spans="1:7" x14ac:dyDescent="0.35">
      <c r="A23" s="53"/>
      <c r="B23" s="45"/>
      <c r="C23" s="45"/>
      <c r="D23" s="45"/>
      <c r="E23" s="45"/>
      <c r="F23" s="45"/>
      <c r="G23" s="41" t="str">
        <f>IF(A23="4 or less","4",IF(A23="5-9","3",IF(A23="10-14","2",IF(A23="15+","1","0"))))</f>
        <v>0</v>
      </c>
    </row>
    <row r="24" spans="1:7" x14ac:dyDescent="0.35">
      <c r="A24" s="45"/>
      <c r="B24" s="45"/>
      <c r="C24" s="45"/>
      <c r="D24" s="45"/>
      <c r="E24" s="45"/>
      <c r="F24" s="45"/>
      <c r="G24" s="41"/>
    </row>
    <row r="25" spans="1:7" x14ac:dyDescent="0.35">
      <c r="A25" s="47" t="s">
        <v>16</v>
      </c>
      <c r="B25" s="48"/>
      <c r="C25" s="48"/>
      <c r="D25" s="48"/>
      <c r="E25" s="48"/>
      <c r="F25" s="48"/>
      <c r="G25" s="41"/>
    </row>
    <row r="26" spans="1:7" ht="29.25" customHeight="1" x14ac:dyDescent="0.35">
      <c r="A26" s="85" t="s">
        <v>17</v>
      </c>
      <c r="B26" s="85"/>
      <c r="C26" s="85"/>
      <c r="D26" s="85"/>
      <c r="E26" s="85"/>
      <c r="F26" s="85"/>
      <c r="G26" s="41"/>
    </row>
    <row r="27" spans="1:7" x14ac:dyDescent="0.35">
      <c r="A27" s="53"/>
      <c r="B27" s="45"/>
      <c r="C27" s="45"/>
      <c r="D27" s="45"/>
      <c r="E27" s="45"/>
      <c r="F27" s="45"/>
      <c r="G27" s="41" t="str">
        <f>IF(A27="No","2",IF(A27="Yes","1",IF(A27="I don't know","0","0")))</f>
        <v>0</v>
      </c>
    </row>
    <row r="28" spans="1:7" x14ac:dyDescent="0.35">
      <c r="A28" s="45"/>
      <c r="B28" s="45"/>
      <c r="C28" s="45"/>
      <c r="D28" s="45"/>
      <c r="E28" s="45"/>
      <c r="F28" s="45"/>
      <c r="G28" s="41"/>
    </row>
    <row r="29" spans="1:7" x14ac:dyDescent="0.35">
      <c r="A29" s="43" t="s">
        <v>18</v>
      </c>
      <c r="B29" s="45"/>
      <c r="C29" s="45"/>
      <c r="D29" s="45"/>
      <c r="E29" s="45"/>
      <c r="F29" s="45"/>
      <c r="G29" s="41"/>
    </row>
    <row r="30" spans="1:7" ht="31" customHeight="1" x14ac:dyDescent="0.35">
      <c r="A30" s="86"/>
      <c r="B30" s="87"/>
      <c r="C30" s="87"/>
      <c r="D30" s="87"/>
      <c r="E30" s="87"/>
      <c r="F30" s="88"/>
      <c r="G30" s="41"/>
    </row>
    <row r="31" spans="1:7" x14ac:dyDescent="0.35">
      <c r="A31" s="48"/>
      <c r="B31" s="48"/>
      <c r="C31" s="48"/>
      <c r="D31" s="48"/>
      <c r="E31" s="48"/>
      <c r="F31" s="48"/>
      <c r="G31" s="41"/>
    </row>
    <row r="32" spans="1:7" x14ac:dyDescent="0.35">
      <c r="A32" s="47" t="s">
        <v>19</v>
      </c>
      <c r="B32" s="45"/>
      <c r="C32" s="45"/>
      <c r="D32" s="45"/>
      <c r="E32" s="45"/>
      <c r="F32" s="45"/>
      <c r="G32" s="41"/>
    </row>
    <row r="33" spans="1:9" ht="31" customHeight="1" x14ac:dyDescent="0.35">
      <c r="A33" s="68" t="s">
        <v>20</v>
      </c>
      <c r="B33" s="68"/>
      <c r="C33" s="68"/>
      <c r="D33" s="68"/>
      <c r="E33" s="68"/>
      <c r="F33" s="68"/>
      <c r="G33" s="41"/>
    </row>
    <row r="34" spans="1:9" x14ac:dyDescent="0.35">
      <c r="A34" s="68" t="s">
        <v>130</v>
      </c>
      <c r="B34" s="68"/>
      <c r="C34" s="68"/>
      <c r="D34" s="68"/>
      <c r="E34" s="68"/>
      <c r="F34" s="68"/>
      <c r="G34" s="41"/>
    </row>
    <row r="35" spans="1:9" x14ac:dyDescent="0.35">
      <c r="A35" s="112" t="s">
        <v>131</v>
      </c>
      <c r="B35" s="68"/>
      <c r="C35" s="68"/>
      <c r="D35" s="68"/>
      <c r="E35" s="68"/>
      <c r="F35" s="68"/>
      <c r="G35" s="41"/>
    </row>
    <row r="36" spans="1:9" x14ac:dyDescent="0.35">
      <c r="A36" s="53"/>
      <c r="B36" s="45"/>
      <c r="C36" s="45"/>
      <c r="D36" s="45"/>
      <c r="E36" s="45"/>
      <c r="F36" s="45"/>
      <c r="G36" s="41" t="str">
        <f>IF(A36="Low","1",IF(A36="Medium","2",IF(A36="High","3","0")))</f>
        <v>0</v>
      </c>
    </row>
    <row r="37" spans="1:9" x14ac:dyDescent="0.35">
      <c r="A37" s="45"/>
      <c r="B37" s="45"/>
      <c r="C37" s="45"/>
      <c r="D37" s="45"/>
      <c r="E37" s="45"/>
      <c r="F37" s="45"/>
      <c r="G37" s="41"/>
    </row>
    <row r="38" spans="1:9" x14ac:dyDescent="0.35">
      <c r="A38" s="47" t="s">
        <v>21</v>
      </c>
      <c r="B38" s="45"/>
      <c r="C38" s="45"/>
      <c r="D38" s="45"/>
      <c r="E38" s="45"/>
      <c r="F38" s="45"/>
      <c r="G38" s="41"/>
    </row>
    <row r="39" spans="1:9" ht="29.25" customHeight="1" x14ac:dyDescent="0.35">
      <c r="A39" s="68" t="s">
        <v>22</v>
      </c>
      <c r="B39" s="68"/>
      <c r="C39" s="68"/>
      <c r="D39" s="68"/>
      <c r="E39" s="68"/>
      <c r="F39" s="68"/>
      <c r="G39" s="41"/>
    </row>
    <row r="40" spans="1:9" x14ac:dyDescent="0.35">
      <c r="A40" s="53"/>
      <c r="B40" s="45"/>
      <c r="C40" s="45"/>
      <c r="D40" s="45"/>
      <c r="E40" s="45"/>
      <c r="F40" s="45"/>
      <c r="G40" s="41" t="str">
        <f>IF(A40="Yes","1",IF(A40="No","0","0"))</f>
        <v>0</v>
      </c>
    </row>
    <row r="41" spans="1:9" x14ac:dyDescent="0.35">
      <c r="A41" s="45"/>
      <c r="B41" s="45"/>
      <c r="C41" s="45"/>
      <c r="D41" s="45"/>
      <c r="E41" s="45"/>
      <c r="F41" s="45"/>
      <c r="G41" s="41"/>
    </row>
    <row r="42" spans="1:9" x14ac:dyDescent="0.35">
      <c r="A42" s="47" t="s">
        <v>23</v>
      </c>
      <c r="B42" s="45"/>
      <c r="C42" s="45"/>
      <c r="D42" s="45"/>
      <c r="E42" s="45"/>
      <c r="F42" s="45"/>
      <c r="G42" s="41"/>
    </row>
    <row r="43" spans="1:9" ht="29.15" customHeight="1" x14ac:dyDescent="0.35">
      <c r="A43" s="69" t="s">
        <v>129</v>
      </c>
      <c r="B43" s="69"/>
      <c r="C43" s="69"/>
      <c r="D43" s="69"/>
      <c r="E43" s="69"/>
      <c r="F43" s="69"/>
      <c r="G43" s="41"/>
    </row>
    <row r="44" spans="1:9" x14ac:dyDescent="0.35">
      <c r="A44" s="76"/>
      <c r="B44" s="76"/>
      <c r="C44" s="76"/>
      <c r="D44" s="76"/>
      <c r="E44" s="45"/>
      <c r="F44" s="45"/>
      <c r="G44" s="41" t="str">
        <f>IF(A44="No – would need to hire net new FTE faculty","0",IF(A44="Some – would need to supplement FTE faculty compliment","1",IF(A44="Yes - would not need any new FTE faculty","2","0")))</f>
        <v>0</v>
      </c>
    </row>
    <row r="45" spans="1:9" x14ac:dyDescent="0.35">
      <c r="A45" s="45"/>
      <c r="B45" s="45"/>
      <c r="C45" s="45"/>
      <c r="D45" s="45"/>
      <c r="E45" s="45"/>
      <c r="F45" s="45"/>
      <c r="G45" s="41"/>
    </row>
    <row r="46" spans="1:9" x14ac:dyDescent="0.35">
      <c r="A46" s="47" t="s">
        <v>24</v>
      </c>
      <c r="B46" s="45"/>
      <c r="C46" s="45"/>
      <c r="D46" s="45"/>
      <c r="E46" s="45"/>
      <c r="F46" s="45"/>
      <c r="G46" s="41"/>
      <c r="I46" s="30" t="s">
        <v>3</v>
      </c>
    </row>
    <row r="47" spans="1:9" ht="30" customHeight="1" x14ac:dyDescent="0.35">
      <c r="A47" s="68" t="s">
        <v>25</v>
      </c>
      <c r="B47" s="68"/>
      <c r="C47" s="68"/>
      <c r="D47" s="68"/>
      <c r="E47" s="68"/>
      <c r="F47" s="68"/>
      <c r="G47" s="41"/>
      <c r="I47" s="31" t="s">
        <v>5</v>
      </c>
    </row>
    <row r="48" spans="1:9" x14ac:dyDescent="0.35">
      <c r="A48" s="53"/>
      <c r="B48" s="45"/>
      <c r="C48" s="45"/>
      <c r="D48" s="45"/>
      <c r="E48" s="45"/>
      <c r="F48" s="45"/>
      <c r="G48" s="41" t="str">
        <f>IF(A48="No","1",IF(A48="Maybe","2",IF(A48="Yes","3","0")))</f>
        <v>0</v>
      </c>
      <c r="I48" s="32" t="s">
        <v>7</v>
      </c>
    </row>
    <row r="49" spans="1:9" x14ac:dyDescent="0.35">
      <c r="A49" s="45"/>
      <c r="B49" s="45"/>
      <c r="C49" s="45"/>
      <c r="D49" s="45"/>
      <c r="E49" s="45"/>
      <c r="F49" s="45"/>
      <c r="G49" s="41"/>
      <c r="I49" s="33" t="s">
        <v>8</v>
      </c>
    </row>
    <row r="50" spans="1:9" ht="21" x14ac:dyDescent="0.35">
      <c r="A50" s="71" t="s">
        <v>26</v>
      </c>
      <c r="B50" s="72"/>
      <c r="C50" s="72"/>
      <c r="D50" s="72"/>
      <c r="E50" s="72"/>
      <c r="F50" s="46">
        <f>Calculations!C12</f>
        <v>0</v>
      </c>
      <c r="G50" s="41"/>
      <c r="I50" s="34" t="s">
        <v>9</v>
      </c>
    </row>
    <row r="51" spans="1:9" x14ac:dyDescent="0.35">
      <c r="A51" s="45"/>
      <c r="B51" s="45"/>
      <c r="C51" s="45"/>
      <c r="D51" s="45"/>
      <c r="E51" s="45"/>
      <c r="F51" s="45"/>
      <c r="G51" s="41"/>
    </row>
    <row r="52" spans="1:9" ht="33.75" customHeight="1" x14ac:dyDescent="0.35">
      <c r="A52" s="81" t="s">
        <v>27</v>
      </c>
      <c r="B52" s="82"/>
      <c r="C52" s="82"/>
      <c r="D52" s="82"/>
      <c r="E52" s="82"/>
      <c r="F52" s="38">
        <f>Calculations!C19</f>
        <v>0</v>
      </c>
      <c r="G52" s="41"/>
    </row>
    <row r="53" spans="1:9" x14ac:dyDescent="0.35">
      <c r="A53" s="83" t="s">
        <v>28</v>
      </c>
      <c r="B53" s="84"/>
      <c r="C53" s="84"/>
      <c r="D53" s="84"/>
      <c r="E53" s="84"/>
      <c r="F53" s="84"/>
      <c r="G53" s="41"/>
    </row>
    <row r="54" spans="1:9" ht="31" customHeight="1" x14ac:dyDescent="0.35">
      <c r="A54" s="77" t="s">
        <v>29</v>
      </c>
      <c r="B54" s="77"/>
      <c r="C54" s="77"/>
      <c r="D54" s="77"/>
      <c r="E54" s="77"/>
      <c r="F54" s="77"/>
      <c r="G54" s="41"/>
    </row>
    <row r="55" spans="1:9" x14ac:dyDescent="0.35">
      <c r="A55" s="54"/>
      <c r="B55" s="45"/>
      <c r="C55" s="45"/>
      <c r="D55" s="45"/>
      <c r="E55" s="45"/>
      <c r="F55" s="45"/>
      <c r="G55" s="41" t="str">
        <f>IF(A55="No","2",IF(A55="Yes","3",IF(A55="I don't know","1","0")))</f>
        <v>0</v>
      </c>
    </row>
    <row r="56" spans="1:9" x14ac:dyDescent="0.35">
      <c r="A56" s="45"/>
      <c r="B56" s="45"/>
      <c r="C56" s="45"/>
      <c r="D56" s="45"/>
      <c r="E56" s="45"/>
      <c r="F56" s="45"/>
      <c r="G56" s="41"/>
    </row>
    <row r="57" spans="1:9" x14ac:dyDescent="0.35">
      <c r="A57" s="70" t="s">
        <v>31</v>
      </c>
      <c r="B57" s="64"/>
      <c r="C57" s="64"/>
      <c r="D57" s="64"/>
      <c r="E57" s="64"/>
      <c r="F57" s="64"/>
      <c r="G57" s="41"/>
    </row>
    <row r="58" spans="1:9" ht="29.25" customHeight="1" x14ac:dyDescent="0.35">
      <c r="A58" s="68" t="s">
        <v>32</v>
      </c>
      <c r="B58" s="68"/>
      <c r="C58" s="68"/>
      <c r="D58" s="68"/>
      <c r="E58" s="68"/>
      <c r="F58" s="68"/>
      <c r="G58" s="41"/>
    </row>
    <row r="59" spans="1:9" x14ac:dyDescent="0.35">
      <c r="A59" s="54"/>
      <c r="B59" s="45"/>
      <c r="C59" s="45"/>
      <c r="D59" s="45"/>
      <c r="E59" s="45"/>
      <c r="F59" s="45"/>
      <c r="G59" s="41" t="str">
        <f>IF(A59="No","2",IF(A59="Yes","3",IF(A59="I don't know","1","0")))</f>
        <v>0</v>
      </c>
    </row>
    <row r="61" spans="1:9" x14ac:dyDescent="0.35">
      <c r="A61" s="56" t="s">
        <v>33</v>
      </c>
    </row>
    <row r="62" spans="1:9" ht="35.15" customHeight="1" x14ac:dyDescent="0.35">
      <c r="A62" s="77" t="s">
        <v>34</v>
      </c>
      <c r="B62" s="77"/>
      <c r="C62" s="77"/>
      <c r="D62" s="77"/>
      <c r="E62" s="77"/>
      <c r="F62" s="77"/>
    </row>
    <row r="63" spans="1:9" x14ac:dyDescent="0.35">
      <c r="A63" s="78"/>
      <c r="B63" s="78"/>
      <c r="C63" s="78"/>
      <c r="G63" s="41" t="str">
        <f>IF(A63="Low Potential (Face to Face offerings)","1",IF(A63="Medium Potential (Blended or hybrid delivery)","2",IF(A63="High Potential (Online asynchronous or synchronous learning, or hy-flex)","3","0")))</f>
        <v>0</v>
      </c>
    </row>
    <row r="65" spans="1:9" x14ac:dyDescent="0.35">
      <c r="A65" s="20" t="s">
        <v>36</v>
      </c>
      <c r="I65" s="30" t="s">
        <v>37</v>
      </c>
    </row>
    <row r="66" spans="1:9" ht="40" customHeight="1" x14ac:dyDescent="0.35">
      <c r="A66" s="68" t="s">
        <v>38</v>
      </c>
      <c r="B66" s="75"/>
      <c r="C66" s="75"/>
      <c r="D66" s="75"/>
      <c r="E66" s="75"/>
      <c r="F66" s="75"/>
      <c r="I66" s="31" t="s">
        <v>39</v>
      </c>
    </row>
    <row r="67" spans="1:9" x14ac:dyDescent="0.35">
      <c r="A67" s="54"/>
      <c r="G67" s="41" t="str">
        <f>IF(A67="High Cost","1",IF(A67="Medium Cost","2",IF(A67="Low Cost","3","0")))</f>
        <v>0</v>
      </c>
      <c r="I67" s="32" t="s">
        <v>41</v>
      </c>
    </row>
    <row r="68" spans="1:9" x14ac:dyDescent="0.35">
      <c r="I68" s="33" t="s">
        <v>42</v>
      </c>
    </row>
    <row r="69" spans="1:9" ht="17.5" x14ac:dyDescent="0.35">
      <c r="A69" s="73" t="s">
        <v>43</v>
      </c>
      <c r="B69" s="74"/>
      <c r="C69" s="74"/>
      <c r="D69" s="74"/>
      <c r="E69" s="74"/>
      <c r="F69" s="38">
        <f>Calculations!C19</f>
        <v>0</v>
      </c>
      <c r="I69" s="34" t="s">
        <v>44</v>
      </c>
    </row>
    <row r="71" spans="1:9" ht="33.75" customHeight="1" x14ac:dyDescent="0.35">
      <c r="A71" s="79" t="s">
        <v>112</v>
      </c>
      <c r="B71" s="80"/>
      <c r="C71" s="80"/>
      <c r="D71" s="80"/>
      <c r="E71" s="80"/>
      <c r="F71" s="44">
        <f>Calculations!C30</f>
        <v>0</v>
      </c>
    </row>
    <row r="72" spans="1:9" x14ac:dyDescent="0.35">
      <c r="A72" s="47" t="s">
        <v>108</v>
      </c>
    </row>
    <row r="73" spans="1:9" x14ac:dyDescent="0.35">
      <c r="A73" s="62" t="s">
        <v>119</v>
      </c>
    </row>
    <row r="74" spans="1:9" ht="58" customHeight="1" x14ac:dyDescent="0.35">
      <c r="A74" s="116" t="s">
        <v>120</v>
      </c>
      <c r="B74" s="116"/>
      <c r="C74" s="116"/>
      <c r="D74" s="116"/>
      <c r="E74" s="116"/>
      <c r="F74" s="116"/>
    </row>
    <row r="75" spans="1:9" x14ac:dyDescent="0.35">
      <c r="A75" s="113" t="s">
        <v>121</v>
      </c>
      <c r="B75" s="113"/>
      <c r="C75" s="113"/>
      <c r="D75" s="113"/>
      <c r="E75" s="113"/>
      <c r="F75" s="113"/>
    </row>
    <row r="76" spans="1:9" ht="34.5" customHeight="1" x14ac:dyDescent="0.35">
      <c r="A76" s="65"/>
      <c r="B76" s="65"/>
      <c r="C76" s="65"/>
      <c r="D76" s="65"/>
      <c r="E76" s="65"/>
      <c r="F76" s="65"/>
    </row>
    <row r="77" spans="1:9" ht="14.5" customHeight="1" x14ac:dyDescent="0.35">
      <c r="A77" s="43"/>
      <c r="B77" s="59"/>
      <c r="C77" s="59"/>
      <c r="D77" s="59"/>
      <c r="E77" s="59"/>
      <c r="F77" s="59"/>
    </row>
    <row r="78" spans="1:9" ht="30" customHeight="1" x14ac:dyDescent="0.35">
      <c r="A78" s="63" t="s">
        <v>118</v>
      </c>
      <c r="B78" s="63"/>
      <c r="C78" s="63"/>
      <c r="D78" s="63"/>
      <c r="E78" s="63"/>
      <c r="F78" s="63"/>
    </row>
    <row r="79" spans="1:9" x14ac:dyDescent="0.35">
      <c r="A79" s="114" t="s">
        <v>117</v>
      </c>
      <c r="B79" s="43"/>
      <c r="C79" s="43"/>
      <c r="D79" s="43"/>
      <c r="E79" s="43"/>
      <c r="F79" s="43"/>
    </row>
    <row r="80" spans="1:9" x14ac:dyDescent="0.35">
      <c r="A80" s="55"/>
      <c r="C80" s="59"/>
      <c r="D80" s="59"/>
      <c r="E80" s="59"/>
      <c r="F80" s="59"/>
      <c r="G80" s="39" t="str">
        <f>IF(A80="No", "0", IF(A80="Yes","2","0"))</f>
        <v>0</v>
      </c>
    </row>
    <row r="81" spans="1:7" x14ac:dyDescent="0.35">
      <c r="A81" s="59"/>
      <c r="C81" s="59"/>
      <c r="D81" s="59"/>
      <c r="E81" s="59"/>
      <c r="F81" s="59"/>
    </row>
    <row r="82" spans="1:7" x14ac:dyDescent="0.35">
      <c r="A82" s="56" t="s">
        <v>45</v>
      </c>
    </row>
    <row r="83" spans="1:7" x14ac:dyDescent="0.35">
      <c r="A83" s="68" t="s">
        <v>46</v>
      </c>
      <c r="B83" s="68"/>
      <c r="C83" s="68"/>
      <c r="D83" s="68"/>
      <c r="E83" s="68"/>
      <c r="F83" s="68"/>
    </row>
    <row r="84" spans="1:7" x14ac:dyDescent="0.35">
      <c r="A84" s="115" t="s">
        <v>47</v>
      </c>
      <c r="B84" s="115"/>
      <c r="C84" s="115"/>
      <c r="D84" s="115"/>
      <c r="E84" s="115"/>
      <c r="F84" s="115"/>
      <c r="G84" s="41"/>
    </row>
    <row r="85" spans="1:7" x14ac:dyDescent="0.35">
      <c r="A85" s="55"/>
      <c r="G85" s="41" t="str">
        <f>IF(A85="Low Alignment", "1", IF(A85="Medium Alignment","2",IF(A85="High Alignment","3","0")))</f>
        <v>0</v>
      </c>
    </row>
    <row r="87" spans="1:7" x14ac:dyDescent="0.35">
      <c r="A87" s="56" t="s">
        <v>48</v>
      </c>
    </row>
    <row r="88" spans="1:7" x14ac:dyDescent="0.35">
      <c r="A88" s="115" t="s">
        <v>49</v>
      </c>
      <c r="B88" s="115"/>
      <c r="C88" s="115"/>
      <c r="D88" s="115"/>
      <c r="E88" s="115"/>
      <c r="F88" s="115"/>
    </row>
    <row r="90" spans="1:7" x14ac:dyDescent="0.35">
      <c r="A90" s="43" t="s">
        <v>50</v>
      </c>
      <c r="G90" s="41" t="str">
        <f>IF(A91="Yes","1",IF(A91="No","0","0"))</f>
        <v>0</v>
      </c>
    </row>
    <row r="91" spans="1:7" x14ac:dyDescent="0.35">
      <c r="A91" s="57"/>
    </row>
    <row r="93" spans="1:7" x14ac:dyDescent="0.35">
      <c r="A93" s="43" t="s">
        <v>51</v>
      </c>
      <c r="G93" s="41" t="str">
        <f>IF(A94="Yes","1",IF(A94="No","0","0"))</f>
        <v>0</v>
      </c>
    </row>
    <row r="94" spans="1:7" x14ac:dyDescent="0.35">
      <c r="A94" s="55"/>
    </row>
    <row r="96" spans="1:7" x14ac:dyDescent="0.35">
      <c r="A96" s="43" t="s">
        <v>52</v>
      </c>
    </row>
    <row r="97" spans="1:9" ht="34.5" customHeight="1" x14ac:dyDescent="0.35">
      <c r="A97" s="65"/>
      <c r="B97" s="65"/>
      <c r="C97" s="65"/>
      <c r="D97" s="65"/>
      <c r="E97" s="65"/>
      <c r="F97" s="65"/>
      <c r="I97" s="30" t="s">
        <v>53</v>
      </c>
    </row>
    <row r="98" spans="1:9" x14ac:dyDescent="0.35">
      <c r="A98" s="42"/>
      <c r="B98" s="42"/>
      <c r="C98" s="42"/>
      <c r="D98" s="42"/>
      <c r="E98" s="42"/>
      <c r="F98" s="42"/>
      <c r="I98" s="31" t="s">
        <v>116</v>
      </c>
    </row>
    <row r="99" spans="1:9" x14ac:dyDescent="0.35">
      <c r="A99" s="43" t="s">
        <v>54</v>
      </c>
      <c r="G99" s="41" t="str">
        <f>IF(A100="Yes","1",IF(A100="No","0","0"))</f>
        <v>0</v>
      </c>
      <c r="I99" s="32" t="s">
        <v>115</v>
      </c>
    </row>
    <row r="100" spans="1:9" x14ac:dyDescent="0.35">
      <c r="A100" s="55"/>
      <c r="I100" s="33" t="s">
        <v>114</v>
      </c>
    </row>
    <row r="101" spans="1:9" x14ac:dyDescent="0.35">
      <c r="I101" s="34" t="s">
        <v>122</v>
      </c>
    </row>
    <row r="102" spans="1:9" ht="17.5" x14ac:dyDescent="0.35">
      <c r="A102" s="66" t="s">
        <v>113</v>
      </c>
      <c r="B102" s="67"/>
      <c r="C102" s="67"/>
      <c r="D102" s="67"/>
      <c r="E102" s="67"/>
      <c r="F102" s="38">
        <f>Calculations!C30</f>
        <v>0</v>
      </c>
    </row>
  </sheetData>
  <sheetProtection algorithmName="SHA-512" hashValue="ZVRcB19sFI1ESbwMWp0L1i50fUzuBdix1DqAwMtx+ELVVtFcOF31vnfOb+uAnocBWbZghk6kZbR7SSHIQrUkEQ==" saltValue="Cts6q+XOQFhtd467Jr7LFw==" spinCount="100000" sheet="1" objects="1" scenarios="1" selectLockedCells="1" selectUnlockedCells="1"/>
  <mergeCells count="38">
    <mergeCell ref="A22:F22"/>
    <mergeCell ref="A30:F30"/>
    <mergeCell ref="A4:E4"/>
    <mergeCell ref="A10:F10"/>
    <mergeCell ref="A14:F14"/>
    <mergeCell ref="A18:F18"/>
    <mergeCell ref="A19:F19"/>
    <mergeCell ref="A5:F5"/>
    <mergeCell ref="A6:F6"/>
    <mergeCell ref="A21:F21"/>
    <mergeCell ref="A52:E52"/>
    <mergeCell ref="A54:F54"/>
    <mergeCell ref="A53:F53"/>
    <mergeCell ref="A26:F26"/>
    <mergeCell ref="A33:F33"/>
    <mergeCell ref="A35:F35"/>
    <mergeCell ref="A34:F34"/>
    <mergeCell ref="A102:E102"/>
    <mergeCell ref="A39:F39"/>
    <mergeCell ref="A43:F43"/>
    <mergeCell ref="A57:F57"/>
    <mergeCell ref="A97:F97"/>
    <mergeCell ref="A50:E50"/>
    <mergeCell ref="A69:E69"/>
    <mergeCell ref="A88:F88"/>
    <mergeCell ref="A83:F83"/>
    <mergeCell ref="A44:D44"/>
    <mergeCell ref="A62:F62"/>
    <mergeCell ref="A63:C63"/>
    <mergeCell ref="A66:F66"/>
    <mergeCell ref="A71:E71"/>
    <mergeCell ref="A58:F58"/>
    <mergeCell ref="A47:F47"/>
    <mergeCell ref="A78:F78"/>
    <mergeCell ref="A74:F74"/>
    <mergeCell ref="A75:F75"/>
    <mergeCell ref="A76:F76"/>
    <mergeCell ref="A84:F84"/>
  </mergeCells>
  <conditionalFormatting sqref="F4">
    <cfRule type="cellIs" dxfId="49" priority="18" operator="equal">
      <formula>0</formula>
    </cfRule>
    <cfRule type="cellIs" dxfId="48" priority="39" operator="lessThan">
      <formula>9.1</formula>
    </cfRule>
    <cfRule type="cellIs" dxfId="47" priority="40" operator="lessThan">
      <formula>15.1</formula>
    </cfRule>
    <cfRule type="cellIs" dxfId="46" priority="41" operator="lessThan">
      <formula>21.1</formula>
    </cfRule>
    <cfRule type="cellIs" dxfId="45" priority="42" operator="lessThan">
      <formula>26.1</formula>
    </cfRule>
  </conditionalFormatting>
  <conditionalFormatting sqref="F50">
    <cfRule type="cellIs" dxfId="44" priority="16" operator="equal">
      <formula>0</formula>
    </cfRule>
    <cfRule type="cellIs" dxfId="43" priority="27" operator="lessThan">
      <formula>9.1</formula>
    </cfRule>
    <cfRule type="cellIs" dxfId="42" priority="28" operator="lessThan">
      <formula>15.1</formula>
    </cfRule>
    <cfRule type="cellIs" dxfId="41" priority="29" operator="lessThan">
      <formula>21.1</formula>
    </cfRule>
    <cfRule type="cellIs" dxfId="40" priority="30" operator="lessThan">
      <formula>26.1</formula>
    </cfRule>
  </conditionalFormatting>
  <conditionalFormatting sqref="F52">
    <cfRule type="cellIs" dxfId="39" priority="7" operator="equal">
      <formula>0</formula>
    </cfRule>
    <cfRule type="cellIs" dxfId="38" priority="8" operator="lessThan">
      <formula>5.1</formula>
    </cfRule>
    <cfRule type="cellIs" dxfId="37" priority="9" operator="lessThan">
      <formula>7.1</formula>
    </cfRule>
    <cfRule type="cellIs" dxfId="36" priority="10" operator="lessThan">
      <formula>10.1</formula>
    </cfRule>
    <cfRule type="cellIs" dxfId="35" priority="11" operator="lessThan">
      <formula>12.1</formula>
    </cfRule>
  </conditionalFormatting>
  <conditionalFormatting sqref="F69">
    <cfRule type="cellIs" dxfId="34" priority="14" operator="equal">
      <formula>0</formula>
    </cfRule>
    <cfRule type="cellIs" dxfId="33" priority="23" operator="lessThan">
      <formula>5.1</formula>
    </cfRule>
    <cfRule type="cellIs" dxfId="32" priority="24" operator="lessThan">
      <formula>7.1</formula>
    </cfRule>
    <cfRule type="cellIs" dxfId="31" priority="25" operator="lessThan">
      <formula>10.1</formula>
    </cfRule>
    <cfRule type="cellIs" dxfId="30" priority="26" operator="lessThan">
      <formula>12.1</formula>
    </cfRule>
  </conditionalFormatting>
  <conditionalFormatting sqref="F71">
    <cfRule type="cellIs" dxfId="29" priority="13" operator="equal">
      <formula>0</formula>
    </cfRule>
    <cfRule type="cellIs" dxfId="28" priority="31" operator="lessThan">
      <formula>2.1</formula>
    </cfRule>
    <cfRule type="cellIs" dxfId="27" priority="32" operator="lessThan">
      <formula>4.1</formula>
    </cfRule>
    <cfRule type="cellIs" dxfId="26" priority="33" operator="lessThan">
      <formula>6.1</formula>
    </cfRule>
    <cfRule type="cellIs" dxfId="25" priority="34" operator="lessThan">
      <formula>8.1</formula>
    </cfRule>
  </conditionalFormatting>
  <conditionalFormatting sqref="F102">
    <cfRule type="cellIs" dxfId="24" priority="12" operator="equal">
      <formula>0</formula>
    </cfRule>
    <cfRule type="cellIs" dxfId="23" priority="19" operator="lessThan">
      <formula>2.1</formula>
    </cfRule>
    <cfRule type="cellIs" dxfId="22" priority="20" operator="lessThan">
      <formula>4.1</formula>
    </cfRule>
    <cfRule type="cellIs" dxfId="21" priority="21" operator="lessThan">
      <formula>6.1</formula>
    </cfRule>
    <cfRule type="cellIs" dxfId="20" priority="22" operator="lessThan">
      <formula>8.1</formula>
    </cfRule>
  </conditionalFormatting>
  <hyperlinks>
    <hyperlink ref="A88" r:id="rId1" display="https://www.ontario.ca/page/2020-2025-strategic-mandate-agreement-mohawk-college-applied-arts-and-technology" xr:uid="{6B98DD6B-07E4-485D-B3F2-6921784988E6}"/>
    <hyperlink ref="A88:F88" r:id="rId2" display="2020-2025 Strategic Mandate Agreement: Mohawk College" xr:uid="{C8AF97E7-310E-4ACA-AEA1-440080185A19}"/>
    <hyperlink ref="A84" r:id="rId3" display="https://www.ontario.ca/page/2020-2025-strategic-mandate-agreement-mohawk-college-applied-arts-and-technology" xr:uid="{AFF306F5-1071-438C-8948-5C03C3429192}"/>
    <hyperlink ref="A84:F84" r:id="rId4" display="Mohawk College - Strategic Plan 2022-2025 | Future Ready, Learning For Life" xr:uid="{A42519C7-75B4-45CD-95BC-BFB2EB30A410}"/>
    <hyperlink ref="A79" r:id="rId5" display="https://can01.safelinks.protection.outlook.com/?url=https%3A%2F%2Fwww.canada.ca%2Fen%2Fimmigration-refugees-citizenship%2Fservices%2Fstudy-canada%2Fwork%2Fafter-graduation%2Feligibility%2Ffield-of-study.html&amp;data=05%7C02%7Cbernadette.summers%40mohawkcollege.ca%7C9d6d6ffced59482fc0fa08dd658d6971%7Caf982b9c6746431b81bec3ade22d56f0%7C0%7C0%7C638778380480887702%7CUnknown%7CTWFpbGZsb3d8eyJFbXB0eU1hcGkiOnRydWUsIlYiOiIwLjAuMDAwMCIsIlAiOiJXaW4zMiIsIkFOIjoiTWFpbCIsIldUIjoyfQ%3D%3D%7C0%7C%7C%7C&amp;sdata=qHOnsxbshVWNIhfilcG0JxoV%2Ba7tBiuLifWYQPpJv%2FY%3D&amp;reserved=0" xr:uid="{7BA0661F-8AC8-4C43-B324-1B7EBC48EE60}"/>
    <hyperlink ref="A75" r:id="rId6" display="https://can01.safelinks.protection.outlook.com/?url=https%3A%2F%2Fwww23.statcan.gc.ca%2Fimdb%2Fp3VD.pl%3FFunction%3DgetVD%26TVD%3D1420413&amp;data=05%7C02%7Cbernadette.summers%40mohawkcollege.ca%7C9d6d6ffced59482fc0fa08dd658d6971%7Caf982b9c6746431b81bec3ade22d56f0%7C0%7C0%7C638778380480867933%7CUnknown%7CTWFpbGZsb3d8eyJFbXB0eU1hcGkiOnRydWUsIlYiOiIwLjAuMDAwMCIsIlAiOiJXaW4zMiIsIkFOIjoiTWFpbCIsIldUIjoyfQ%3D%3D%7C0%7C%7C%7C&amp;sdata=E01xIP0G794svR3I2iRtcLd3IrWJk%2BVuj%2B3KKt35SVA%3D&amp;reserved=0" xr:uid="{96AB4F9B-447A-495F-A524-ECCE604AB5E3}"/>
    <hyperlink ref="A35" r:id="rId7" xr:uid="{68EE9D55-B6BE-4AF3-A2BD-1972780468B4}"/>
    <hyperlink ref="A20" r:id="rId8" xr:uid="{B3539E58-AF0E-4516-9605-73AFA59B2819}"/>
    <hyperlink ref="A22" r:id="rId9" xr:uid="{60A939C9-617F-4553-A765-73EF22E51E8E}"/>
  </hyperlinks>
  <pageMargins left="0.7" right="0.7" top="0.75" bottom="0.75" header="0.3" footer="0.3"/>
  <pageSetup orientation="portrait" r:id="rId10"/>
  <legacyDrawing r:id="rId1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Title="Domestic Enrollment Estimates" xr:uid="{DC19A13B-1FCD-43D2-9409-88018A412486}">
          <x14:formula1>
            <xm:f>Data!$B$2:$B$6</xm:f>
          </x14:formula1>
          <xm:sqref>A7</xm:sqref>
        </x14:dataValidation>
        <x14:dataValidation type="list" allowBlank="1" showInputMessage="1" showErrorMessage="1" xr:uid="{06AC47E5-82C2-4ACB-B129-3E9C23BA1090}">
          <x14:formula1>
            <xm:f>Data!$B$9:$B$13</xm:f>
          </x14:formula1>
          <xm:sqref>A11</xm:sqref>
        </x14:dataValidation>
        <x14:dataValidation type="list" allowBlank="1" showInputMessage="1" showErrorMessage="1" xr:uid="{817C9EFD-6359-4D01-8CA6-FCD5C0E5D262}">
          <x14:formula1>
            <xm:f>Data!$B$42:$B$45</xm:f>
          </x14:formula1>
          <xm:sqref>A36</xm:sqref>
        </x14:dataValidation>
        <x14:dataValidation type="list" allowBlank="1" showInputMessage="1" showErrorMessage="1" xr:uid="{AE2BBDF2-9035-4F7A-903A-12ECDD25A555}">
          <x14:formula1>
            <xm:f>Data!$B$36:$B$39</xm:f>
          </x14:formula1>
          <xm:sqref>A27</xm:sqref>
        </x14:dataValidation>
        <x14:dataValidation type="list" allowBlank="1" showInputMessage="1" showErrorMessage="1" xr:uid="{CFE7F226-92EE-4267-B0E5-7BE518CF4EE7}">
          <x14:formula1>
            <xm:f>Data!$B$16:$B$20</xm:f>
          </x14:formula1>
          <xm:sqref>A15</xm:sqref>
        </x14:dataValidation>
        <x14:dataValidation type="list" allowBlank="1" showInputMessage="1" showErrorMessage="1" xr:uid="{8C50CFA7-F7F9-4D48-8D16-76507274063E}">
          <x14:formula1>
            <xm:f>Data!$B$48:$B$50</xm:f>
          </x14:formula1>
          <xm:sqref>A40</xm:sqref>
        </x14:dataValidation>
        <x14:dataValidation type="list" allowBlank="1" showInputMessage="1" showErrorMessage="1" xr:uid="{B5975B04-79D6-4C6F-B130-96A1B2BC9AE2}">
          <x14:formula1>
            <xm:f>Data!$B$53:$B$56</xm:f>
          </x14:formula1>
          <xm:sqref>A44</xm:sqref>
        </x14:dataValidation>
        <x14:dataValidation type="list" allowBlank="1" showInputMessage="1" showErrorMessage="1" xr:uid="{45F8D985-D4E8-4E7C-8EE7-EFB1EF56AEEE}">
          <x14:formula1>
            <xm:f>Data!$B$59:$B$62</xm:f>
          </x14:formula1>
          <xm:sqref>A48</xm:sqref>
        </x14:dataValidation>
        <x14:dataValidation type="list" allowBlank="1" showInputMessage="1" showErrorMessage="1" promptTitle="Cost to Run Program" xr:uid="{4A7D7835-EC6C-4440-87A9-0E720B720382}">
          <x14:formula1>
            <xm:f>Data!$B$77:$B$80</xm:f>
          </x14:formula1>
          <xm:sqref>A67</xm:sqref>
        </x14:dataValidation>
        <x14:dataValidation type="list" allowBlank="1" showInputMessage="1" showErrorMessage="1" promptTitle="Program Flexibility" xr:uid="{8D9E1A5F-BAD5-421A-8A90-C13B1D698CB1}">
          <x14:formula1>
            <xm:f>Data!$B$71:$B$74</xm:f>
          </x14:formula1>
          <xm:sqref>A63:C63</xm:sqref>
        </x14:dataValidation>
        <x14:dataValidation type="list" allowBlank="1" showInputMessage="1" showErrorMessage="1" promptTitle="Strategic Plan Alignment" xr:uid="{3A641DC9-935F-416B-AD0B-F9C978C2BB04}">
          <x14:formula1>
            <xm:f>Data!$B$83:$B$86</xm:f>
          </x14:formula1>
          <xm:sqref>A85</xm:sqref>
        </x14:dataValidation>
        <x14:dataValidation type="list" allowBlank="1" showInputMessage="1" showErrorMessage="1" promptTitle="SMA" xr:uid="{437B478E-A949-4879-A5B8-FBFAB2348033}">
          <x14:formula1>
            <xm:f>Data!$B$94:$B$96</xm:f>
          </x14:formula1>
          <xm:sqref>A91 A94 A100</xm:sqref>
        </x14:dataValidation>
        <x14:dataValidation type="list" allowBlank="1" showInputMessage="1" showErrorMessage="1" xr:uid="{E18A0158-28B1-439A-988C-1B72D30EC8A2}">
          <x14:formula1>
            <xm:f>Data!$B$23:$B$27</xm:f>
          </x14:formula1>
          <xm:sqref>A23</xm:sqref>
        </x14:dataValidation>
        <x14:dataValidation type="list" allowBlank="1" showInputMessage="1" showErrorMessage="1" promptTitle="Program Adaptability" xr:uid="{14F1B406-71CA-4E99-94AA-C1F11A30FCC7}">
          <x14:formula1>
            <xm:f>Data!$B$65:$B$68</xm:f>
          </x14:formula1>
          <xm:sqref>A59 A55</xm:sqref>
        </x14:dataValidation>
        <x14:dataValidation type="list" allowBlank="1" showInputMessage="1" showErrorMessage="1" promptTitle="Strategic Plan Alignment" xr:uid="{511CAE33-A6DC-4448-A7C9-19F787C550EE}">
          <x14:formula1>
            <xm:f>Data!$B$89:$B$91</xm:f>
          </x14:formula1>
          <xm:sqref>A80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2F37-02D3-4066-8DFB-CA1296D7DBFC}">
  <dimension ref="A1:C96"/>
  <sheetViews>
    <sheetView topLeftCell="A82" workbookViewId="0">
      <selection activeCell="A90" sqref="A90"/>
    </sheetView>
  </sheetViews>
  <sheetFormatPr defaultColWidth="8.7265625" defaultRowHeight="13.5" x14ac:dyDescent="0.25"/>
  <cols>
    <col min="1" max="1" width="2.54296875" style="3" bestFit="1" customWidth="1"/>
    <col min="2" max="2" width="105.453125" style="1" bestFit="1" customWidth="1"/>
    <col min="3" max="16384" width="8.7265625" style="1"/>
  </cols>
  <sheetData>
    <row r="1" spans="1:2" x14ac:dyDescent="0.25">
      <c r="B1" s="20" t="s">
        <v>72</v>
      </c>
    </row>
    <row r="2" spans="1:2" x14ac:dyDescent="0.25">
      <c r="A2" s="3">
        <v>0</v>
      </c>
      <c r="B2" s="21"/>
    </row>
    <row r="3" spans="1:2" x14ac:dyDescent="0.25">
      <c r="A3" s="3">
        <v>1</v>
      </c>
      <c r="B3" s="21" t="s">
        <v>73</v>
      </c>
    </row>
    <row r="4" spans="1:2" x14ac:dyDescent="0.25">
      <c r="A4" s="3">
        <v>2</v>
      </c>
      <c r="B4" s="21" t="s">
        <v>74</v>
      </c>
    </row>
    <row r="5" spans="1:2" x14ac:dyDescent="0.25">
      <c r="A5" s="3">
        <v>3</v>
      </c>
      <c r="B5" s="21" t="s">
        <v>75</v>
      </c>
    </row>
    <row r="6" spans="1:2" x14ac:dyDescent="0.25">
      <c r="A6" s="3">
        <v>4</v>
      </c>
      <c r="B6" s="21" t="s">
        <v>76</v>
      </c>
    </row>
    <row r="8" spans="1:2" x14ac:dyDescent="0.25">
      <c r="B8" s="20" t="s">
        <v>56</v>
      </c>
    </row>
    <row r="9" spans="1:2" x14ac:dyDescent="0.25">
      <c r="A9" s="3">
        <v>0</v>
      </c>
    </row>
    <row r="10" spans="1:2" x14ac:dyDescent="0.25">
      <c r="A10" s="3">
        <v>2</v>
      </c>
      <c r="B10" s="1" t="s">
        <v>77</v>
      </c>
    </row>
    <row r="11" spans="1:2" x14ac:dyDescent="0.25">
      <c r="A11" s="3">
        <v>3</v>
      </c>
      <c r="B11" s="1" t="s">
        <v>78</v>
      </c>
    </row>
    <row r="12" spans="1:2" x14ac:dyDescent="0.25">
      <c r="A12" s="3">
        <v>4</v>
      </c>
      <c r="B12" s="1" t="s">
        <v>79</v>
      </c>
    </row>
    <row r="13" spans="1:2" x14ac:dyDescent="0.25">
      <c r="A13" s="3">
        <v>1</v>
      </c>
      <c r="B13" s="1" t="s">
        <v>80</v>
      </c>
    </row>
    <row r="15" spans="1:2" x14ac:dyDescent="0.25">
      <c r="B15" s="20" t="s">
        <v>81</v>
      </c>
    </row>
    <row r="16" spans="1:2" x14ac:dyDescent="0.25">
      <c r="A16" s="3">
        <v>0</v>
      </c>
    </row>
    <row r="17" spans="1:3" x14ac:dyDescent="0.25">
      <c r="A17" s="3">
        <v>0</v>
      </c>
      <c r="B17" s="1" t="s">
        <v>82</v>
      </c>
    </row>
    <row r="18" spans="1:3" x14ac:dyDescent="0.25">
      <c r="A18" s="3">
        <v>1</v>
      </c>
      <c r="B18" s="1" t="s">
        <v>83</v>
      </c>
    </row>
    <row r="19" spans="1:3" x14ac:dyDescent="0.25">
      <c r="A19" s="3">
        <v>2</v>
      </c>
      <c r="B19" s="1" t="s">
        <v>84</v>
      </c>
    </row>
    <row r="20" spans="1:3" x14ac:dyDescent="0.25">
      <c r="A20" s="3">
        <v>3</v>
      </c>
      <c r="B20" s="1" t="s">
        <v>85</v>
      </c>
    </row>
    <row r="22" spans="1:3" x14ac:dyDescent="0.25">
      <c r="B22" s="20" t="s">
        <v>14</v>
      </c>
    </row>
    <row r="23" spans="1:3" x14ac:dyDescent="0.25">
      <c r="A23" s="3">
        <v>0</v>
      </c>
    </row>
    <row r="24" spans="1:3" x14ac:dyDescent="0.25">
      <c r="A24" s="3">
        <v>1</v>
      </c>
      <c r="B24" s="1" t="s">
        <v>86</v>
      </c>
    </row>
    <row r="25" spans="1:3" x14ac:dyDescent="0.25">
      <c r="A25" s="3">
        <v>2</v>
      </c>
      <c r="B25" s="22" t="s">
        <v>87</v>
      </c>
      <c r="C25" s="22"/>
    </row>
    <row r="26" spans="1:3" x14ac:dyDescent="0.25">
      <c r="A26" s="3">
        <v>3</v>
      </c>
      <c r="B26" s="22" t="s">
        <v>88</v>
      </c>
      <c r="C26" s="22"/>
    </row>
    <row r="27" spans="1:3" x14ac:dyDescent="0.25">
      <c r="A27" s="3">
        <v>4</v>
      </c>
      <c r="B27" s="1" t="s">
        <v>89</v>
      </c>
    </row>
    <row r="29" spans="1:3" x14ac:dyDescent="0.25">
      <c r="B29" s="20" t="s">
        <v>90</v>
      </c>
    </row>
    <row r="30" spans="1:3" x14ac:dyDescent="0.25">
      <c r="A30" s="3">
        <v>0</v>
      </c>
      <c r="B30" s="20"/>
    </row>
    <row r="31" spans="1:3" x14ac:dyDescent="0.25">
      <c r="A31" s="3">
        <v>0</v>
      </c>
      <c r="B31" s="1" t="s">
        <v>80</v>
      </c>
    </row>
    <row r="32" spans="1:3" x14ac:dyDescent="0.25">
      <c r="A32" s="3">
        <v>1</v>
      </c>
      <c r="B32" s="1" t="s">
        <v>91</v>
      </c>
    </row>
    <row r="33" spans="1:2" x14ac:dyDescent="0.25">
      <c r="A33" s="3">
        <v>2</v>
      </c>
      <c r="B33" s="1" t="s">
        <v>30</v>
      </c>
    </row>
    <row r="35" spans="1:2" x14ac:dyDescent="0.25">
      <c r="B35" s="20" t="s">
        <v>16</v>
      </c>
    </row>
    <row r="36" spans="1:2" x14ac:dyDescent="0.25">
      <c r="A36" s="3">
        <v>0</v>
      </c>
    </row>
    <row r="37" spans="1:2" x14ac:dyDescent="0.25">
      <c r="A37" s="3">
        <v>0</v>
      </c>
      <c r="B37" s="1" t="s">
        <v>80</v>
      </c>
    </row>
    <row r="38" spans="1:2" x14ac:dyDescent="0.25">
      <c r="A38" s="3">
        <v>1</v>
      </c>
      <c r="B38" s="1" t="s">
        <v>30</v>
      </c>
    </row>
    <row r="39" spans="1:2" x14ac:dyDescent="0.25">
      <c r="A39" s="3">
        <v>2</v>
      </c>
      <c r="B39" s="1" t="s">
        <v>91</v>
      </c>
    </row>
    <row r="41" spans="1:2" x14ac:dyDescent="0.25">
      <c r="B41" s="20" t="s">
        <v>92</v>
      </c>
    </row>
    <row r="42" spans="1:2" x14ac:dyDescent="0.25">
      <c r="A42" s="3">
        <v>0</v>
      </c>
    </row>
    <row r="43" spans="1:2" x14ac:dyDescent="0.25">
      <c r="A43" s="3">
        <v>1</v>
      </c>
      <c r="B43" s="1" t="s">
        <v>77</v>
      </c>
    </row>
    <row r="44" spans="1:2" x14ac:dyDescent="0.25">
      <c r="A44" s="3">
        <v>2</v>
      </c>
      <c r="B44" s="1" t="s">
        <v>78</v>
      </c>
    </row>
    <row r="45" spans="1:2" x14ac:dyDescent="0.25">
      <c r="A45" s="3">
        <v>3</v>
      </c>
      <c r="B45" s="1" t="s">
        <v>79</v>
      </c>
    </row>
    <row r="47" spans="1:2" x14ac:dyDescent="0.25">
      <c r="B47" s="20" t="s">
        <v>93</v>
      </c>
    </row>
    <row r="48" spans="1:2" x14ac:dyDescent="0.25">
      <c r="A48" s="3">
        <v>0</v>
      </c>
    </row>
    <row r="49" spans="1:2" x14ac:dyDescent="0.25">
      <c r="A49" s="3">
        <v>0</v>
      </c>
      <c r="B49" s="1" t="s">
        <v>91</v>
      </c>
    </row>
    <row r="50" spans="1:2" x14ac:dyDescent="0.25">
      <c r="A50" s="3">
        <v>1</v>
      </c>
      <c r="B50" s="1" t="s">
        <v>30</v>
      </c>
    </row>
    <row r="52" spans="1:2" x14ac:dyDescent="0.25">
      <c r="B52" s="20" t="s">
        <v>23</v>
      </c>
    </row>
    <row r="53" spans="1:2" x14ac:dyDescent="0.25">
      <c r="A53" s="3">
        <v>0</v>
      </c>
    </row>
    <row r="54" spans="1:2" x14ac:dyDescent="0.25">
      <c r="A54" s="3">
        <v>0</v>
      </c>
      <c r="B54" s="1" t="s">
        <v>94</v>
      </c>
    </row>
    <row r="55" spans="1:2" x14ac:dyDescent="0.25">
      <c r="A55" s="3">
        <v>1</v>
      </c>
      <c r="B55" s="1" t="s">
        <v>95</v>
      </c>
    </row>
    <row r="56" spans="1:2" x14ac:dyDescent="0.25">
      <c r="A56" s="3">
        <v>2</v>
      </c>
      <c r="B56" s="1" t="s">
        <v>96</v>
      </c>
    </row>
    <row r="58" spans="1:2" x14ac:dyDescent="0.25">
      <c r="B58" s="20" t="s">
        <v>97</v>
      </c>
    </row>
    <row r="59" spans="1:2" x14ac:dyDescent="0.25">
      <c r="A59" s="3">
        <v>0</v>
      </c>
    </row>
    <row r="60" spans="1:2" x14ac:dyDescent="0.25">
      <c r="A60" s="3">
        <v>1</v>
      </c>
      <c r="B60" s="1" t="s">
        <v>91</v>
      </c>
    </row>
    <row r="61" spans="1:2" x14ac:dyDescent="0.25">
      <c r="A61" s="3">
        <v>2</v>
      </c>
      <c r="B61" s="1" t="s">
        <v>98</v>
      </c>
    </row>
    <row r="62" spans="1:2" x14ac:dyDescent="0.25">
      <c r="A62" s="3">
        <v>3</v>
      </c>
      <c r="B62" s="1" t="s">
        <v>30</v>
      </c>
    </row>
    <row r="64" spans="1:2" x14ac:dyDescent="0.25">
      <c r="B64" s="20" t="s">
        <v>99</v>
      </c>
    </row>
    <row r="65" spans="1:2" x14ac:dyDescent="0.25">
      <c r="A65" s="3">
        <v>0</v>
      </c>
    </row>
    <row r="66" spans="1:2" x14ac:dyDescent="0.25">
      <c r="A66" s="3">
        <v>1</v>
      </c>
      <c r="B66" s="1" t="s">
        <v>80</v>
      </c>
    </row>
    <row r="67" spans="1:2" x14ac:dyDescent="0.25">
      <c r="A67" s="3">
        <v>2</v>
      </c>
      <c r="B67" s="1" t="s">
        <v>30</v>
      </c>
    </row>
    <row r="68" spans="1:2" x14ac:dyDescent="0.25">
      <c r="A68" s="3">
        <v>3</v>
      </c>
      <c r="B68" s="1" t="s">
        <v>91</v>
      </c>
    </row>
    <row r="70" spans="1:2" x14ac:dyDescent="0.25">
      <c r="B70" s="20" t="s">
        <v>33</v>
      </c>
    </row>
    <row r="71" spans="1:2" x14ac:dyDescent="0.25">
      <c r="A71" s="3">
        <v>0</v>
      </c>
    </row>
    <row r="72" spans="1:2" x14ac:dyDescent="0.25">
      <c r="A72" s="3">
        <v>1</v>
      </c>
      <c r="B72" s="1" t="s">
        <v>100</v>
      </c>
    </row>
    <row r="73" spans="1:2" x14ac:dyDescent="0.25">
      <c r="A73" s="3">
        <v>2</v>
      </c>
      <c r="B73" s="1" t="s">
        <v>101</v>
      </c>
    </row>
    <row r="74" spans="1:2" x14ac:dyDescent="0.25">
      <c r="A74" s="3">
        <v>3</v>
      </c>
      <c r="B74" s="1" t="s">
        <v>35</v>
      </c>
    </row>
    <row r="76" spans="1:2" x14ac:dyDescent="0.25">
      <c r="B76" s="20" t="s">
        <v>36</v>
      </c>
    </row>
    <row r="77" spans="1:2" x14ac:dyDescent="0.25">
      <c r="A77" s="3">
        <v>0</v>
      </c>
    </row>
    <row r="78" spans="1:2" x14ac:dyDescent="0.25">
      <c r="A78" s="3">
        <v>3</v>
      </c>
      <c r="B78" s="1" t="s">
        <v>102</v>
      </c>
    </row>
    <row r="79" spans="1:2" x14ac:dyDescent="0.25">
      <c r="A79" s="3">
        <v>2</v>
      </c>
      <c r="B79" s="1" t="s">
        <v>40</v>
      </c>
    </row>
    <row r="80" spans="1:2" x14ac:dyDescent="0.25">
      <c r="A80" s="3">
        <v>1</v>
      </c>
      <c r="B80" s="1" t="s">
        <v>103</v>
      </c>
    </row>
    <row r="82" spans="1:2" x14ac:dyDescent="0.25">
      <c r="B82" s="20" t="s">
        <v>45</v>
      </c>
    </row>
    <row r="83" spans="1:2" x14ac:dyDescent="0.25">
      <c r="A83" s="3">
        <v>0</v>
      </c>
    </row>
    <row r="84" spans="1:2" x14ac:dyDescent="0.25">
      <c r="A84" s="3">
        <v>1</v>
      </c>
      <c r="B84" s="1" t="s">
        <v>104</v>
      </c>
    </row>
    <row r="85" spans="1:2" x14ac:dyDescent="0.25">
      <c r="A85" s="3">
        <v>2</v>
      </c>
      <c r="B85" s="1" t="s">
        <v>105</v>
      </c>
    </row>
    <row r="86" spans="1:2" x14ac:dyDescent="0.25">
      <c r="A86" s="3">
        <v>3</v>
      </c>
      <c r="B86" s="1" t="s">
        <v>106</v>
      </c>
    </row>
    <row r="88" spans="1:2" x14ac:dyDescent="0.25">
      <c r="B88" s="20" t="s">
        <v>109</v>
      </c>
    </row>
    <row r="89" spans="1:2" x14ac:dyDescent="0.25">
      <c r="A89" s="3">
        <v>0</v>
      </c>
    </row>
    <row r="90" spans="1:2" x14ac:dyDescent="0.25">
      <c r="A90" s="3">
        <v>0</v>
      </c>
      <c r="B90" s="1" t="s">
        <v>91</v>
      </c>
    </row>
    <row r="91" spans="1:2" x14ac:dyDescent="0.25">
      <c r="A91" s="3">
        <v>2</v>
      </c>
      <c r="B91" s="1" t="s">
        <v>30</v>
      </c>
    </row>
    <row r="93" spans="1:2" x14ac:dyDescent="0.25">
      <c r="B93" s="20" t="s">
        <v>107</v>
      </c>
    </row>
    <row r="94" spans="1:2" x14ac:dyDescent="0.25">
      <c r="A94" s="3">
        <v>0</v>
      </c>
    </row>
    <row r="95" spans="1:2" x14ac:dyDescent="0.25">
      <c r="A95" s="3">
        <v>0</v>
      </c>
      <c r="B95" s="1" t="s">
        <v>91</v>
      </c>
    </row>
    <row r="96" spans="1:2" x14ac:dyDescent="0.25">
      <c r="A96" s="3">
        <v>1</v>
      </c>
      <c r="B96" s="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D7EB-3D43-449E-A3F0-6409C286470F}">
  <dimension ref="A1:E32"/>
  <sheetViews>
    <sheetView zoomScale="110" zoomScaleNormal="110" workbookViewId="0">
      <selection activeCell="E9" sqref="E9"/>
    </sheetView>
  </sheetViews>
  <sheetFormatPr defaultColWidth="9.1796875" defaultRowHeight="13.5" x14ac:dyDescent="0.25"/>
  <cols>
    <col min="1" max="1" width="62.81640625" style="1" customWidth="1"/>
    <col min="2" max="2" width="6.26953125" style="3" hidden="1" customWidth="1"/>
    <col min="3" max="3" width="10.26953125" style="1" bestFit="1" customWidth="1"/>
    <col min="4" max="4" width="9.1796875" style="1"/>
    <col min="5" max="5" width="37.6328125" style="1" bestFit="1" customWidth="1"/>
    <col min="6" max="16384" width="9.1796875" style="1"/>
  </cols>
  <sheetData>
    <row r="1" spans="1:5" ht="18.75" customHeight="1" x14ac:dyDescent="0.25">
      <c r="A1" s="93" t="s">
        <v>127</v>
      </c>
      <c r="B1" s="94"/>
      <c r="C1" s="95"/>
    </row>
    <row r="2" spans="1:5" ht="14" x14ac:dyDescent="0.3">
      <c r="A2" s="6" t="s">
        <v>55</v>
      </c>
      <c r="B2" s="7" t="str">
        <f>'Answer Sheet'!G7</f>
        <v>0</v>
      </c>
      <c r="C2" s="8">
        <f>VALUE(B2)</f>
        <v>0</v>
      </c>
    </row>
    <row r="3" spans="1:5" ht="14" x14ac:dyDescent="0.3">
      <c r="A3" s="9" t="s">
        <v>56</v>
      </c>
      <c r="B3" s="10" t="str">
        <f>'Answer Sheet'!G11</f>
        <v>0</v>
      </c>
      <c r="C3" s="11">
        <f>VALUE(B3)</f>
        <v>0</v>
      </c>
    </row>
    <row r="4" spans="1:5" ht="14" x14ac:dyDescent="0.3">
      <c r="A4" s="6" t="s">
        <v>57</v>
      </c>
      <c r="B4" s="7" t="str">
        <f>'Answer Sheet'!G15</f>
        <v>0</v>
      </c>
      <c r="C4" s="8">
        <f t="shared" ref="C4:C11" si="0">VALUE(B4)</f>
        <v>0</v>
      </c>
    </row>
    <row r="5" spans="1:5" ht="14" x14ac:dyDescent="0.3">
      <c r="A5" s="9" t="s">
        <v>58</v>
      </c>
      <c r="B5" s="10" t="str">
        <f>'Answer Sheet'!G23</f>
        <v>0</v>
      </c>
      <c r="C5" s="11">
        <f t="shared" si="0"/>
        <v>0</v>
      </c>
    </row>
    <row r="6" spans="1:5" ht="14" x14ac:dyDescent="0.3">
      <c r="A6" s="6" t="s">
        <v>16</v>
      </c>
      <c r="B6" s="7" t="str">
        <f>'Answer Sheet'!G27</f>
        <v>0</v>
      </c>
      <c r="C6" s="8">
        <f t="shared" si="0"/>
        <v>0</v>
      </c>
    </row>
    <row r="7" spans="1:5" ht="32.15" customHeight="1" x14ac:dyDescent="0.25">
      <c r="A7" s="105">
        <f>'Answer Sheet'!A30</f>
        <v>0</v>
      </c>
      <c r="B7" s="106"/>
      <c r="C7" s="107"/>
    </row>
    <row r="8" spans="1:5" ht="14" x14ac:dyDescent="0.3">
      <c r="A8" s="6" t="s">
        <v>59</v>
      </c>
      <c r="B8" s="7" t="str">
        <f>'Answer Sheet'!G36</f>
        <v>0</v>
      </c>
      <c r="C8" s="8">
        <f t="shared" si="0"/>
        <v>0</v>
      </c>
    </row>
    <row r="9" spans="1:5" ht="14.25" customHeight="1" x14ac:dyDescent="0.3">
      <c r="A9" s="9" t="s">
        <v>60</v>
      </c>
      <c r="B9" s="10" t="str">
        <f>'Answer Sheet'!G40</f>
        <v>0</v>
      </c>
      <c r="C9" s="11">
        <f t="shared" si="0"/>
        <v>0</v>
      </c>
    </row>
    <row r="10" spans="1:5" ht="14" x14ac:dyDescent="0.3">
      <c r="A10" s="6" t="s">
        <v>23</v>
      </c>
      <c r="B10" s="7" t="str">
        <f>'Answer Sheet'!G44</f>
        <v>0</v>
      </c>
      <c r="C10" s="8">
        <f t="shared" si="0"/>
        <v>0</v>
      </c>
    </row>
    <row r="11" spans="1:5" ht="14.5" thickBot="1" x14ac:dyDescent="0.35">
      <c r="A11" s="24" t="s">
        <v>24</v>
      </c>
      <c r="B11" s="25" t="str">
        <f>'Answer Sheet'!G48</f>
        <v>0</v>
      </c>
      <c r="C11" s="26">
        <f t="shared" si="0"/>
        <v>0</v>
      </c>
    </row>
    <row r="12" spans="1:5" ht="16" thickTop="1" x14ac:dyDescent="0.3">
      <c r="A12" s="17" t="s">
        <v>61</v>
      </c>
      <c r="B12" s="14"/>
      <c r="C12" s="5">
        <f>SUM(C2:C11)</f>
        <v>0</v>
      </c>
      <c r="E12" s="30" t="s">
        <v>62</v>
      </c>
    </row>
    <row r="13" spans="1:5" x14ac:dyDescent="0.25">
      <c r="A13" s="2"/>
      <c r="E13" s="31" t="s">
        <v>126</v>
      </c>
    </row>
    <row r="14" spans="1:5" ht="16.5" customHeight="1" x14ac:dyDescent="0.25">
      <c r="A14" s="96" t="s">
        <v>63</v>
      </c>
      <c r="B14" s="97"/>
      <c r="C14" s="98"/>
      <c r="E14" s="32" t="s">
        <v>125</v>
      </c>
    </row>
    <row r="15" spans="1:5" ht="14" x14ac:dyDescent="0.3">
      <c r="A15" s="23" t="s">
        <v>28</v>
      </c>
      <c r="B15" s="12" t="str">
        <f>'Answer Sheet'!G55</f>
        <v>0</v>
      </c>
      <c r="C15" s="8">
        <f t="shared" ref="C15:C18" si="1">VALUE(B15)</f>
        <v>0</v>
      </c>
      <c r="E15" s="33" t="s">
        <v>124</v>
      </c>
    </row>
    <row r="16" spans="1:5" ht="14" x14ac:dyDescent="0.3">
      <c r="A16" s="36" t="s">
        <v>31</v>
      </c>
      <c r="B16" s="13" t="str">
        <f>'Answer Sheet'!G59</f>
        <v>0</v>
      </c>
      <c r="C16" s="27">
        <f>VALUE(B16)</f>
        <v>0</v>
      </c>
      <c r="E16" s="34" t="s">
        <v>123</v>
      </c>
    </row>
    <row r="17" spans="1:5" ht="14" x14ac:dyDescent="0.3">
      <c r="A17" s="6" t="s">
        <v>33</v>
      </c>
      <c r="B17" s="12" t="str">
        <f>'Answer Sheet'!G63</f>
        <v>0</v>
      </c>
      <c r="C17" s="8">
        <f t="shared" si="1"/>
        <v>0</v>
      </c>
      <c r="E17" s="29"/>
    </row>
    <row r="18" spans="1:5" ht="14.5" thickBot="1" x14ac:dyDescent="0.35">
      <c r="A18" s="24" t="s">
        <v>64</v>
      </c>
      <c r="B18" s="28" t="str">
        <f>'Answer Sheet'!G67</f>
        <v>0</v>
      </c>
      <c r="C18" s="26">
        <f t="shared" si="1"/>
        <v>0</v>
      </c>
    </row>
    <row r="19" spans="1:5" ht="16" thickTop="1" x14ac:dyDescent="0.25">
      <c r="A19" s="15" t="s">
        <v>65</v>
      </c>
      <c r="B19" s="16"/>
      <c r="C19" s="58">
        <f>SUM(C15:C18)</f>
        <v>0</v>
      </c>
    </row>
    <row r="20" spans="1:5" ht="14" x14ac:dyDescent="0.3">
      <c r="A20" s="4"/>
    </row>
    <row r="21" spans="1:5" x14ac:dyDescent="0.25">
      <c r="A21" s="99" t="s">
        <v>128</v>
      </c>
      <c r="B21" s="100"/>
      <c r="C21" s="101"/>
    </row>
    <row r="22" spans="1:5" ht="14" x14ac:dyDescent="0.3">
      <c r="A22" s="18" t="s">
        <v>110</v>
      </c>
      <c r="B22" s="12" t="e">
        <f>'Answer Sheet'!#REF!</f>
        <v>#REF!</v>
      </c>
      <c r="C22" s="8"/>
    </row>
    <row r="23" spans="1:5" ht="14" x14ac:dyDescent="0.3">
      <c r="A23" s="60">
        <f>'Answer Sheet'!A76</f>
        <v>0</v>
      </c>
      <c r="B23" s="12"/>
      <c r="C23" s="8"/>
    </row>
    <row r="24" spans="1:5" ht="14" x14ac:dyDescent="0.3">
      <c r="A24" s="18" t="s">
        <v>111</v>
      </c>
      <c r="B24" s="12" t="str">
        <f>'Answer Sheet'!G80</f>
        <v>0</v>
      </c>
      <c r="C24" s="8">
        <f>VALUE(B24)</f>
        <v>0</v>
      </c>
    </row>
    <row r="25" spans="1:5" ht="14" x14ac:dyDescent="0.3">
      <c r="A25" s="18" t="s">
        <v>66</v>
      </c>
      <c r="B25" s="12" t="str">
        <f>'Answer Sheet'!G85</f>
        <v>0</v>
      </c>
      <c r="C25" s="8">
        <f>VALUE(B25)</f>
        <v>0</v>
      </c>
    </row>
    <row r="26" spans="1:5" ht="14" x14ac:dyDescent="0.3">
      <c r="A26" s="18" t="s">
        <v>67</v>
      </c>
      <c r="B26" s="12" t="str">
        <f>'Answer Sheet'!G90</f>
        <v>0</v>
      </c>
      <c r="C26" s="8">
        <f t="shared" ref="C26:C29" si="2">VALUE(B26)</f>
        <v>0</v>
      </c>
    </row>
    <row r="27" spans="1:5" ht="14" x14ac:dyDescent="0.3">
      <c r="A27" s="19" t="s">
        <v>68</v>
      </c>
      <c r="B27" s="13" t="str">
        <f>'Answer Sheet'!G93</f>
        <v>0</v>
      </c>
      <c r="C27" s="11">
        <f t="shared" si="2"/>
        <v>0</v>
      </c>
    </row>
    <row r="28" spans="1:5" ht="32.15" customHeight="1" x14ac:dyDescent="0.25">
      <c r="A28" s="108">
        <f>'Answer Sheet'!A97</f>
        <v>0</v>
      </c>
      <c r="B28" s="109"/>
      <c r="C28" s="110"/>
    </row>
    <row r="29" spans="1:5" ht="14.5" thickBot="1" x14ac:dyDescent="0.35">
      <c r="A29" s="35" t="s">
        <v>69</v>
      </c>
      <c r="B29" s="28" t="str">
        <f>'Answer Sheet'!G99</f>
        <v>0</v>
      </c>
      <c r="C29" s="26">
        <f t="shared" si="2"/>
        <v>0</v>
      </c>
    </row>
    <row r="30" spans="1:5" ht="16" thickTop="1" x14ac:dyDescent="0.25">
      <c r="A30" s="102" t="s">
        <v>70</v>
      </c>
      <c r="B30" s="103"/>
      <c r="C30" s="58">
        <f>SUM(C22:C29)</f>
        <v>0</v>
      </c>
    </row>
    <row r="32" spans="1:5" ht="23" x14ac:dyDescent="0.25">
      <c r="A32" s="104" t="s">
        <v>71</v>
      </c>
      <c r="B32" s="104"/>
      <c r="C32" s="37">
        <f>SUM(C12+C19+C30)</f>
        <v>0</v>
      </c>
    </row>
  </sheetData>
  <sheetProtection algorithmName="SHA-512" hashValue="drEOkFRIJjF2EcNy4hCiKlUZhMo4EgGcyfeJOmtelu+O4m9F9pGiH2jUxhnSepcUOnEHNYxADZp5zmKXrHfRNA==" saltValue="bNILMYfoOK662MVM4l3sBw==" spinCount="100000" sheet="1" selectLockedCells="1" selectUnlockedCells="1"/>
  <mergeCells count="7">
    <mergeCell ref="A1:C1"/>
    <mergeCell ref="A14:C14"/>
    <mergeCell ref="A21:C21"/>
    <mergeCell ref="A30:B30"/>
    <mergeCell ref="A32:B32"/>
    <mergeCell ref="A7:C7"/>
    <mergeCell ref="A28:C28"/>
  </mergeCells>
  <conditionalFormatting sqref="C12">
    <cfRule type="cellIs" dxfId="19" priority="18" operator="equal">
      <formula>0</formula>
    </cfRule>
    <cfRule type="cellIs" dxfId="18" priority="32" operator="lessThan">
      <formula>10.1</formula>
    </cfRule>
    <cfRule type="cellIs" dxfId="17" priority="33" operator="lessThan">
      <formula>15.1</formula>
    </cfRule>
    <cfRule type="cellIs" dxfId="16" priority="34" operator="lessThan">
      <formula>21.1</formula>
    </cfRule>
    <cfRule type="cellIs" dxfId="15" priority="35" operator="lessThan">
      <formula>27</formula>
    </cfRule>
  </conditionalFormatting>
  <conditionalFormatting sqref="C19">
    <cfRule type="cellIs" dxfId="14" priority="6" operator="equal">
      <formula>0</formula>
    </cfRule>
    <cfRule type="cellIs" dxfId="13" priority="7" operator="lessThan">
      <formula>5.1</formula>
    </cfRule>
    <cfRule type="cellIs" dxfId="12" priority="8" operator="lessThan">
      <formula>7.1</formula>
    </cfRule>
    <cfRule type="cellIs" dxfId="11" priority="9" operator="lessThan">
      <formula>10.1</formula>
    </cfRule>
    <cfRule type="cellIs" dxfId="10" priority="10" operator="lessThan">
      <formula>12.1</formula>
    </cfRule>
  </conditionalFormatting>
  <conditionalFormatting sqref="C30">
    <cfRule type="cellIs" dxfId="9" priority="1" operator="equal">
      <formula>0</formula>
    </cfRule>
    <cfRule type="cellIs" dxfId="8" priority="2" operator="lessThan">
      <formula>1.9</formula>
    </cfRule>
    <cfRule type="cellIs" dxfId="7" priority="3" operator="lessThan">
      <formula>2.9</formula>
    </cfRule>
    <cfRule type="cellIs" dxfId="6" priority="4" operator="lessThan">
      <formula>4.9</formula>
    </cfRule>
    <cfRule type="cellIs" dxfId="5" priority="5" operator="lessThan">
      <formula>6.9</formula>
    </cfRule>
  </conditionalFormatting>
  <conditionalFormatting sqref="C32">
    <cfRule type="cellIs" dxfId="4" priority="11" operator="equal">
      <formula>0</formula>
    </cfRule>
    <cfRule type="cellIs" dxfId="3" priority="12" operator="lessThan">
      <formula>18.25</formula>
    </cfRule>
    <cfRule type="cellIs" dxfId="2" priority="13" operator="lessThan">
      <formula>27.5</formula>
    </cfRule>
    <cfRule type="cellIs" dxfId="1" priority="14" operator="lessThan">
      <formula>36.75</formula>
    </cfRule>
    <cfRule type="cellIs" dxfId="0" priority="15" operator="lessThan">
      <formula>46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2DA4-B61C-4C4E-A012-F4B8E1F668A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DD76AAE736754D8F9507CD387AEED1" ma:contentTypeVersion="15" ma:contentTypeDescription="Create a new document." ma:contentTypeScope="" ma:versionID="f7d1ae35fc89f1edf1a4cd43efdfe50a">
  <xsd:schema xmlns:xsd="http://www.w3.org/2001/XMLSchema" xmlns:xs="http://www.w3.org/2001/XMLSchema" xmlns:p="http://schemas.microsoft.com/office/2006/metadata/properties" xmlns:ns2="84a7c8cd-ec13-4be3-b424-732c65df173c" xmlns:ns3="0d255b90-fa6e-45ec-9a64-85d6a904b296" targetNamespace="http://schemas.microsoft.com/office/2006/metadata/properties" ma:root="true" ma:fieldsID="6da0303953289acd0490e6b85558d1b6" ns2:_="" ns3:_="">
    <xsd:import namespace="84a7c8cd-ec13-4be3-b424-732c65df173c"/>
    <xsd:import namespace="0d255b90-fa6e-45ec-9a64-85d6a904b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7c8cd-ec13-4be3-b424-732c65df1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03667fc-144b-488a-9b05-6f5b5ff5a7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55b90-fa6e-45ec-9a64-85d6a904b29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b33efd9-2ac2-4e8e-b86c-8521fef06fc1}" ma:internalName="TaxCatchAll" ma:showField="CatchAllData" ma:web="0d255b90-fa6e-45ec-9a64-85d6a904b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a7c8cd-ec13-4be3-b424-732c65df173c">
      <Terms xmlns="http://schemas.microsoft.com/office/infopath/2007/PartnerControls"/>
    </lcf76f155ced4ddcb4097134ff3c332f>
    <TaxCatchAll xmlns="0d255b90-fa6e-45ec-9a64-85d6a904b296" xsi:nil="true"/>
    <SharedWithUsers xmlns="0d255b90-fa6e-45ec-9a64-85d6a904b29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C6D16-515C-4049-9DA2-8B29FA039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7c8cd-ec13-4be3-b424-732c65df173c"/>
    <ds:schemaRef ds:uri="0d255b90-fa6e-45ec-9a64-85d6a904b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71F011-24CA-4026-AAC5-06DD1271AE95}">
  <ds:schemaRefs>
    <ds:schemaRef ds:uri="http://schemas.microsoft.com/office/2006/metadata/properties"/>
    <ds:schemaRef ds:uri="http://schemas.microsoft.com/office/infopath/2007/PartnerControls"/>
    <ds:schemaRef ds:uri="84a7c8cd-ec13-4be3-b424-732c65df173c"/>
    <ds:schemaRef ds:uri="0d255b90-fa6e-45ec-9a64-85d6a904b296"/>
  </ds:schemaRefs>
</ds:datastoreItem>
</file>

<file path=customXml/itemProps3.xml><?xml version="1.0" encoding="utf-8"?>
<ds:datastoreItem xmlns:ds="http://schemas.openxmlformats.org/officeDocument/2006/customXml" ds:itemID="{DFA8F8D2-55B6-463F-8589-2C5CB8C734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Answer Sheet</vt:lpstr>
      <vt:lpstr>Data</vt:lpstr>
      <vt:lpstr>Calculations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Brian</dc:creator>
  <cp:keywords/>
  <dc:description/>
  <cp:lastModifiedBy>Summers, Bernadette</cp:lastModifiedBy>
  <cp:revision/>
  <dcterms:created xsi:type="dcterms:W3CDTF">2024-05-27T18:48:01Z</dcterms:created>
  <dcterms:modified xsi:type="dcterms:W3CDTF">2025-03-18T13:33:27Z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0x010100EADD76AAE736754D8F9507CD387AEED1</vt:lpwstr>
  </property>
  <property fmtid="{D5CDD505-2E9C-101B-9397-08002B2CF9AE}" pid="3" name="MediaServiceImageTags">
    <vt:lpwstr/>
  </property>
</Properties>
</file>